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652" activeTab="0"/>
  </bookViews>
  <sheets>
    <sheet name="Entries Per Cow" sheetId="1" r:id="rId1"/>
    <sheet name="Entries Per Herd" sheetId="2" r:id="rId2"/>
    <sheet name="Entries Either" sheetId="3" r:id="rId3"/>
  </sheets>
  <definedNames/>
  <calcPr fullCalcOnLoad="1"/>
</workbook>
</file>

<file path=xl/sharedStrings.xml><?xml version="1.0" encoding="utf-8"?>
<sst xmlns="http://schemas.openxmlformats.org/spreadsheetml/2006/main" count="409" uniqueCount="75">
  <si>
    <t>GROSS RETURNS FROM MILK:</t>
  </si>
  <si>
    <t>UNIT</t>
  </si>
  <si>
    <t>VALUE</t>
  </si>
  <si>
    <t>TOTAL</t>
  </si>
  <si>
    <t>PER COW</t>
  </si>
  <si>
    <t>PER CWT</t>
  </si>
  <si>
    <t>CWT</t>
  </si>
  <si>
    <t>FEED COSTS:</t>
  </si>
  <si>
    <t>TON</t>
  </si>
  <si>
    <t>BU</t>
  </si>
  <si>
    <t>LBS</t>
  </si>
  <si>
    <t>TOTAL FEED COSTS</t>
  </si>
  <si>
    <t>LIVESTOCK COSTS:</t>
  </si>
  <si>
    <t>TOTAL LIVESTOCK COSTS</t>
  </si>
  <si>
    <t>COW OWNERSHIP COSTS (Net of calf sales):</t>
  </si>
  <si>
    <t>HD</t>
  </si>
  <si>
    <t>TOTAL COW OWNERSHIP COSTS</t>
  </si>
  <si>
    <t>LABOR &amp; MANAGEMENT COSTS:</t>
  </si>
  <si>
    <t>HRS</t>
  </si>
  <si>
    <t>TOTAL LABOR &amp; MANAGEMENT COSTS</t>
  </si>
  <si>
    <t>FACILITIES &amp; EQUIPMENT COSTS:</t>
  </si>
  <si>
    <t>TOTAL FACILITY &amp; EQUIPMENT COSTS</t>
  </si>
  <si>
    <t>TOTAL COSTS</t>
  </si>
  <si>
    <t>NET RETURNS TO ASSETS (Profit or Loss)</t>
  </si>
  <si>
    <t>Dairy Income Statement</t>
  </si>
  <si>
    <t>PER HERD</t>
  </si>
  <si>
    <t>Number of Cows:</t>
  </si>
  <si>
    <t>(OPTIONAL)</t>
  </si>
  <si>
    <t>XXX</t>
  </si>
  <si>
    <t>Herd Cost</t>
  </si>
  <si>
    <t>Breeding</t>
  </si>
  <si>
    <t>Record system</t>
  </si>
  <si>
    <t>Gas, fuel, oil</t>
  </si>
  <si>
    <t>Insurance</t>
  </si>
  <si>
    <t>Posilac</t>
  </si>
  <si>
    <t>Property Taxes</t>
  </si>
  <si>
    <t>Rent and leases (mostly land)</t>
  </si>
  <si>
    <t>Repairs and maintenance</t>
  </si>
  <si>
    <t>Supplies</t>
  </si>
  <si>
    <t>Utilities</t>
  </si>
  <si>
    <t>Vet and medicine</t>
  </si>
  <si>
    <t>Other</t>
  </si>
  <si>
    <t>Assessments (Promotion)</t>
  </si>
  <si>
    <t>Milk Hauling</t>
  </si>
  <si>
    <t>Milking Equipment</t>
  </si>
  <si>
    <t>Other Machinery</t>
  </si>
  <si>
    <t>Manure Storage Structure</t>
  </si>
  <si>
    <t>Housing Structure</t>
  </si>
  <si>
    <t>Milking Center Structure</t>
  </si>
  <si>
    <t>Management Fee on Gross Income</t>
  </si>
  <si>
    <t>Cow Care</t>
  </si>
  <si>
    <t>All Other Activities</t>
  </si>
  <si>
    <t>Feeding</t>
  </si>
  <si>
    <t>Milking</t>
  </si>
  <si>
    <t>Purchase Replacement Cow</t>
  </si>
  <si>
    <t>LESS: Sale of Cull Cow</t>
  </si>
  <si>
    <t>Death Loss Replacement</t>
  </si>
  <si>
    <t>LESS: Sale of Calf</t>
  </si>
  <si>
    <t>Trace Mineral Salt</t>
  </si>
  <si>
    <t>Dical</t>
  </si>
  <si>
    <t>Other Feed (Lbs)</t>
  </si>
  <si>
    <t>Soybean Meal</t>
  </si>
  <si>
    <t>Corn (Bu)</t>
  </si>
  <si>
    <t>Other Feed (Tons)</t>
  </si>
  <si>
    <t>Ground corn</t>
  </si>
  <si>
    <t>High Moisture Corn</t>
  </si>
  <si>
    <t>Other Hay</t>
  </si>
  <si>
    <t>Alfalfa Hay</t>
  </si>
  <si>
    <t>Other Silage</t>
  </si>
  <si>
    <t>Alfalfa Silage</t>
  </si>
  <si>
    <t>Corn Silage</t>
  </si>
  <si>
    <t>Other Grain (Bu)</t>
  </si>
  <si>
    <t>Custom Hire</t>
  </si>
  <si>
    <t>Per-cow cell is ignored if per-herd cell has an entry.</t>
  </si>
  <si>
    <t xml:space="preserve">Important!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</si>
</sst>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0.00;[Red]0.00"/>
    <numFmt numFmtId="167" formatCode="&quot;$&quot;#,##0.0_);[Red]\(&quot;$&quot;#,##0.0\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8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6" fontId="0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169" fontId="0" fillId="0" borderId="0" xfId="42" applyNumberFormat="1" applyFont="1" applyAlignment="1">
      <alignment/>
    </xf>
    <xf numFmtId="169" fontId="0" fillId="0" borderId="10" xfId="42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4" fontId="1" fillId="0" borderId="0" xfId="44" applyFont="1" applyAlignment="1">
      <alignment/>
    </xf>
    <xf numFmtId="171" fontId="1" fillId="0" borderId="0" xfId="44" applyNumberFormat="1" applyFont="1" applyAlignment="1">
      <alignment/>
    </xf>
    <xf numFmtId="0" fontId="1" fillId="0" borderId="10" xfId="0" applyFont="1" applyBorder="1" applyAlignment="1">
      <alignment horizontal="right"/>
    </xf>
    <xf numFmtId="166" fontId="3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4" fillId="0" borderId="10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10" fontId="4" fillId="0" borderId="10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9" fontId="5" fillId="0" borderId="0" xfId="42" applyNumberFormat="1" applyFont="1" applyAlignment="1">
      <alignment/>
    </xf>
    <xf numFmtId="169" fontId="6" fillId="0" borderId="0" xfId="42" applyNumberFormat="1" applyFont="1" applyAlignment="1">
      <alignment/>
    </xf>
    <xf numFmtId="169" fontId="6" fillId="0" borderId="10" xfId="42" applyNumberFormat="1" applyFont="1" applyBorder="1" applyAlignment="1">
      <alignment/>
    </xf>
    <xf numFmtId="0" fontId="1" fillId="0" borderId="10" xfId="0" applyFont="1" applyBorder="1" applyAlignment="1" quotePrefix="1">
      <alignment horizontal="right"/>
    </xf>
    <xf numFmtId="0" fontId="0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43" fontId="4" fillId="0" borderId="0" xfId="42" applyFont="1" applyAlignment="1">
      <alignment/>
    </xf>
    <xf numFmtId="43" fontId="4" fillId="0" borderId="10" xfId="42" applyFont="1" applyBorder="1" applyAlignment="1">
      <alignment/>
    </xf>
    <xf numFmtId="169" fontId="4" fillId="0" borderId="0" xfId="42" applyNumberFormat="1" applyFont="1" applyAlignment="1">
      <alignment/>
    </xf>
    <xf numFmtId="169" fontId="4" fillId="0" borderId="0" xfId="42" applyNumberFormat="1" applyFont="1" applyBorder="1" applyAlignment="1">
      <alignment/>
    </xf>
    <xf numFmtId="169" fontId="4" fillId="0" borderId="10" xfId="42" applyNumberFormat="1" applyFont="1" applyFill="1" applyBorder="1" applyAlignment="1">
      <alignment/>
    </xf>
    <xf numFmtId="169" fontId="4" fillId="0" borderId="10" xfId="42" applyNumberFormat="1" applyFont="1" applyBorder="1" applyAlignment="1">
      <alignment/>
    </xf>
    <xf numFmtId="0" fontId="0" fillId="0" borderId="0" xfId="0" applyFont="1" applyBorder="1" applyAlignment="1">
      <alignment/>
    </xf>
    <xf numFmtId="169" fontId="5" fillId="0" borderId="0" xfId="42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2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2.421875" style="12" customWidth="1"/>
    <col min="2" max="2" width="41.00390625" style="12" bestFit="1" customWidth="1"/>
    <col min="3" max="3" width="12.7109375" style="12" hidden="1" customWidth="1"/>
    <col min="4" max="4" width="11.57421875" style="12" bestFit="1" customWidth="1"/>
    <col min="5" max="5" width="6.8515625" style="14" customWidth="1"/>
    <col min="6" max="6" width="10.00390625" style="12" bestFit="1" customWidth="1"/>
    <col min="7" max="7" width="15.28125" style="12" customWidth="1"/>
    <col min="8" max="8" width="10.57421875" style="12" customWidth="1"/>
    <col min="9" max="9" width="9.7109375" style="12" bestFit="1" customWidth="1"/>
    <col min="10" max="16384" width="9.140625" style="12" customWidth="1"/>
  </cols>
  <sheetData>
    <row r="1" ht="17.25">
      <c r="A1" s="26" t="s">
        <v>24</v>
      </c>
    </row>
    <row r="2" ht="17.25">
      <c r="A2" s="26"/>
    </row>
    <row r="3" ht="12.75">
      <c r="B3" s="38" t="s">
        <v>26</v>
      </c>
    </row>
    <row r="4" spans="2:3" ht="12.75">
      <c r="B4" s="52">
        <v>640</v>
      </c>
      <c r="C4" s="44"/>
    </row>
    <row r="5" spans="3:9" s="1" customFormat="1" ht="12.75">
      <c r="C5" s="38" t="s">
        <v>27</v>
      </c>
      <c r="F5" s="38" t="s">
        <v>1</v>
      </c>
      <c r="G5" s="38" t="s">
        <v>3</v>
      </c>
      <c r="H5" s="38" t="s">
        <v>3</v>
      </c>
      <c r="I5" s="38" t="s">
        <v>3</v>
      </c>
    </row>
    <row r="6" spans="1:9" s="1" customFormat="1" ht="12.75">
      <c r="A6" s="7"/>
      <c r="B6" s="7"/>
      <c r="C6" s="29" t="s">
        <v>25</v>
      </c>
      <c r="D6" s="29" t="s">
        <v>4</v>
      </c>
      <c r="E6" s="6" t="s">
        <v>1</v>
      </c>
      <c r="F6" s="29" t="s">
        <v>2</v>
      </c>
      <c r="G6" s="42" t="str">
        <f>CONCATENATE("PER ",TEXT(B4,"0"))</f>
        <v>PER 640</v>
      </c>
      <c r="H6" s="29" t="s">
        <v>4</v>
      </c>
      <c r="I6" s="29" t="s">
        <v>5</v>
      </c>
    </row>
    <row r="7" spans="4:9" s="1" customFormat="1" ht="12.75">
      <c r="D7" s="24"/>
      <c r="E7" s="25"/>
      <c r="F7" s="25"/>
      <c r="G7" s="25"/>
      <c r="H7" s="25"/>
      <c r="I7" s="25"/>
    </row>
    <row r="8" spans="1:9" s="1" customFormat="1" ht="12.75">
      <c r="A8" s="1" t="s">
        <v>0</v>
      </c>
      <c r="C8" s="39"/>
      <c r="D8" s="30">
        <v>220</v>
      </c>
      <c r="E8" s="2" t="s">
        <v>6</v>
      </c>
      <c r="F8" s="31">
        <v>17</v>
      </c>
      <c r="G8" s="19">
        <f>$B$4*H8</f>
        <v>2393600</v>
      </c>
      <c r="H8" s="19">
        <f>IF(ISBLANK(C8),D8*F8,F8*C8/$B$4)</f>
        <v>3740</v>
      </c>
      <c r="I8" s="5">
        <f>H8/D8</f>
        <v>17</v>
      </c>
    </row>
    <row r="9" spans="4:9" s="1" customFormat="1" ht="12.75">
      <c r="D9" s="4"/>
      <c r="E9" s="2"/>
      <c r="F9" s="5"/>
      <c r="G9" s="5"/>
      <c r="H9" s="5"/>
      <c r="I9" s="5"/>
    </row>
    <row r="10" spans="1:9" ht="12.75">
      <c r="A10" s="7" t="s">
        <v>7</v>
      </c>
      <c r="B10" s="8"/>
      <c r="C10" s="8"/>
      <c r="D10" s="9"/>
      <c r="E10" s="10"/>
      <c r="F10" s="11"/>
      <c r="G10" s="11"/>
      <c r="H10" s="11"/>
      <c r="I10" s="11"/>
    </row>
    <row r="11" spans="2:9" ht="12.75">
      <c r="B11" s="12" t="s">
        <v>70</v>
      </c>
      <c r="C11" s="40"/>
      <c r="D11" s="32">
        <v>6.35</v>
      </c>
      <c r="E11" s="14" t="s">
        <v>8</v>
      </c>
      <c r="F11" s="34">
        <v>45</v>
      </c>
      <c r="G11" s="18">
        <f aca="true" t="shared" si="0" ref="G11:G24">$B$4*H11</f>
        <v>182880</v>
      </c>
      <c r="H11" s="18">
        <f aca="true" t="shared" si="1" ref="H11:H24">IF(ISBLANK(C11),D11*F11,F11*C11/$B$4)</f>
        <v>285.75</v>
      </c>
      <c r="I11" s="15">
        <f>H11/$D$8</f>
        <v>1.2988636363636363</v>
      </c>
    </row>
    <row r="12" spans="2:9" ht="12.75">
      <c r="B12" s="12" t="s">
        <v>69</v>
      </c>
      <c r="C12" s="40"/>
      <c r="D12" s="32">
        <v>3</v>
      </c>
      <c r="E12" s="14" t="s">
        <v>8</v>
      </c>
      <c r="F12" s="45">
        <v>90</v>
      </c>
      <c r="G12" s="22">
        <f t="shared" si="0"/>
        <v>172800</v>
      </c>
      <c r="H12" s="22">
        <f t="shared" si="1"/>
        <v>270</v>
      </c>
      <c r="I12" s="20">
        <f aca="true" t="shared" si="2" ref="I12:I18">H12/$D$8</f>
        <v>1.2272727272727273</v>
      </c>
    </row>
    <row r="13" spans="2:9" ht="12.75">
      <c r="B13" s="12" t="s">
        <v>68</v>
      </c>
      <c r="C13" s="40"/>
      <c r="D13" s="32"/>
      <c r="E13" s="14" t="s">
        <v>8</v>
      </c>
      <c r="F13" s="45"/>
      <c r="G13" s="22">
        <f t="shared" si="0"/>
        <v>0</v>
      </c>
      <c r="H13" s="22">
        <f t="shared" si="1"/>
        <v>0</v>
      </c>
      <c r="I13" s="20">
        <f t="shared" si="2"/>
        <v>0</v>
      </c>
    </row>
    <row r="14" spans="2:9" ht="12.75">
      <c r="B14" s="12" t="s">
        <v>67</v>
      </c>
      <c r="C14" s="40"/>
      <c r="D14" s="32">
        <v>1.8</v>
      </c>
      <c r="E14" s="14" t="s">
        <v>8</v>
      </c>
      <c r="F14" s="45">
        <v>180</v>
      </c>
      <c r="G14" s="22">
        <f t="shared" si="0"/>
        <v>207360</v>
      </c>
      <c r="H14" s="22">
        <f t="shared" si="1"/>
        <v>324</v>
      </c>
      <c r="I14" s="20">
        <f t="shared" si="2"/>
        <v>1.4727272727272727</v>
      </c>
    </row>
    <row r="15" spans="2:9" ht="12.75">
      <c r="B15" s="12" t="s">
        <v>66</v>
      </c>
      <c r="C15" s="40"/>
      <c r="D15" s="32"/>
      <c r="E15" s="14" t="s">
        <v>8</v>
      </c>
      <c r="F15" s="45"/>
      <c r="G15" s="22">
        <f t="shared" si="0"/>
        <v>0</v>
      </c>
      <c r="H15" s="22">
        <f t="shared" si="1"/>
        <v>0</v>
      </c>
      <c r="I15" s="20">
        <f t="shared" si="2"/>
        <v>0</v>
      </c>
    </row>
    <row r="16" spans="2:9" ht="12.75">
      <c r="B16" s="12" t="s">
        <v>65</v>
      </c>
      <c r="C16" s="40"/>
      <c r="D16" s="32"/>
      <c r="E16" s="14" t="s">
        <v>8</v>
      </c>
      <c r="F16" s="45"/>
      <c r="G16" s="22">
        <f t="shared" si="0"/>
        <v>0</v>
      </c>
      <c r="H16" s="22">
        <f t="shared" si="1"/>
        <v>0</v>
      </c>
      <c r="I16" s="20">
        <f t="shared" si="2"/>
        <v>0</v>
      </c>
    </row>
    <row r="17" spans="2:9" ht="12.75">
      <c r="B17" s="12" t="s">
        <v>64</v>
      </c>
      <c r="C17" s="40"/>
      <c r="D17" s="32"/>
      <c r="E17" s="14" t="s">
        <v>8</v>
      </c>
      <c r="F17" s="45"/>
      <c r="G17" s="22">
        <f t="shared" si="0"/>
        <v>0</v>
      </c>
      <c r="H17" s="22">
        <f t="shared" si="1"/>
        <v>0</v>
      </c>
      <c r="I17" s="20">
        <f t="shared" si="2"/>
        <v>0</v>
      </c>
    </row>
    <row r="18" spans="2:9" ht="12.75">
      <c r="B18" s="12" t="s">
        <v>63</v>
      </c>
      <c r="C18" s="40"/>
      <c r="D18" s="32"/>
      <c r="E18" s="14" t="s">
        <v>8</v>
      </c>
      <c r="F18" s="45"/>
      <c r="G18" s="22">
        <f t="shared" si="0"/>
        <v>0</v>
      </c>
      <c r="H18" s="22">
        <f t="shared" si="1"/>
        <v>0</v>
      </c>
      <c r="I18" s="20">
        <f t="shared" si="2"/>
        <v>0</v>
      </c>
    </row>
    <row r="19" spans="2:9" ht="12.75">
      <c r="B19" s="12" t="s">
        <v>62</v>
      </c>
      <c r="C19" s="40"/>
      <c r="D19" s="32">
        <v>114</v>
      </c>
      <c r="E19" s="14" t="s">
        <v>9</v>
      </c>
      <c r="F19" s="45">
        <v>5.5</v>
      </c>
      <c r="G19" s="22">
        <f t="shared" si="0"/>
        <v>401280</v>
      </c>
      <c r="H19" s="22">
        <f t="shared" si="1"/>
        <v>627</v>
      </c>
      <c r="I19" s="20">
        <f aca="true" t="shared" si="3" ref="I19:I24">H19/$D$8</f>
        <v>2.85</v>
      </c>
    </row>
    <row r="20" spans="2:9" ht="12.75">
      <c r="B20" s="12" t="s">
        <v>71</v>
      </c>
      <c r="C20" s="40"/>
      <c r="D20" s="32"/>
      <c r="E20" s="14" t="s">
        <v>9</v>
      </c>
      <c r="F20" s="45"/>
      <c r="G20" s="22">
        <f t="shared" si="0"/>
        <v>0</v>
      </c>
      <c r="H20" s="22">
        <f t="shared" si="1"/>
        <v>0</v>
      </c>
      <c r="I20" s="20">
        <f t="shared" si="3"/>
        <v>0</v>
      </c>
    </row>
    <row r="21" spans="2:9" ht="12.75">
      <c r="B21" s="12" t="s">
        <v>61</v>
      </c>
      <c r="C21" s="40"/>
      <c r="D21" s="32">
        <v>1700</v>
      </c>
      <c r="E21" s="14" t="s">
        <v>10</v>
      </c>
      <c r="F21" s="45">
        <v>0.17</v>
      </c>
      <c r="G21" s="22">
        <f t="shared" si="0"/>
        <v>184960</v>
      </c>
      <c r="H21" s="22">
        <f t="shared" si="1"/>
        <v>289</v>
      </c>
      <c r="I21" s="20">
        <f t="shared" si="3"/>
        <v>1.3136363636363637</v>
      </c>
    </row>
    <row r="22" spans="2:9" ht="12.75">
      <c r="B22" s="12" t="s">
        <v>60</v>
      </c>
      <c r="C22" s="40"/>
      <c r="D22" s="32"/>
      <c r="E22" s="14" t="s">
        <v>10</v>
      </c>
      <c r="F22" s="45"/>
      <c r="G22" s="22">
        <f t="shared" si="0"/>
        <v>0</v>
      </c>
      <c r="H22" s="22">
        <f t="shared" si="1"/>
        <v>0</v>
      </c>
      <c r="I22" s="20">
        <f t="shared" si="3"/>
        <v>0</v>
      </c>
    </row>
    <row r="23" spans="2:9" ht="12.75">
      <c r="B23" s="12" t="s">
        <v>59</v>
      </c>
      <c r="C23" s="40"/>
      <c r="D23" s="32">
        <v>175</v>
      </c>
      <c r="E23" s="14" t="s">
        <v>10</v>
      </c>
      <c r="F23" s="45">
        <v>0.13</v>
      </c>
      <c r="G23" s="22">
        <f t="shared" si="0"/>
        <v>14560</v>
      </c>
      <c r="H23" s="22">
        <f t="shared" si="1"/>
        <v>22.75</v>
      </c>
      <c r="I23" s="20">
        <f t="shared" si="3"/>
        <v>0.10340909090909091</v>
      </c>
    </row>
    <row r="24" spans="2:9" ht="12.75">
      <c r="B24" s="8" t="s">
        <v>58</v>
      </c>
      <c r="C24" s="41"/>
      <c r="D24" s="33">
        <v>90</v>
      </c>
      <c r="E24" s="10" t="s">
        <v>10</v>
      </c>
      <c r="F24" s="46">
        <v>0.1</v>
      </c>
      <c r="G24" s="23">
        <f t="shared" si="0"/>
        <v>5760</v>
      </c>
      <c r="H24" s="23">
        <f t="shared" si="1"/>
        <v>9</v>
      </c>
      <c r="I24" s="21">
        <f t="shared" si="3"/>
        <v>0.04090909090909091</v>
      </c>
    </row>
    <row r="25" spans="2:9" s="1" customFormat="1" ht="12.75">
      <c r="B25" s="1" t="s">
        <v>11</v>
      </c>
      <c r="D25" s="4"/>
      <c r="E25" s="2"/>
      <c r="F25" s="5"/>
      <c r="G25" s="19">
        <f>SUM(G11:G24)</f>
        <v>1169600</v>
      </c>
      <c r="H25" s="19">
        <f>SUM(H11:H24)</f>
        <v>1827.5</v>
      </c>
      <c r="I25" s="5">
        <f>SUM(I11:I24)</f>
        <v>8.306818181818183</v>
      </c>
    </row>
    <row r="26" spans="4:9" ht="12.75">
      <c r="D26" s="13"/>
      <c r="F26" s="15"/>
      <c r="G26" s="15"/>
      <c r="H26" s="15"/>
      <c r="I26" s="15"/>
    </row>
    <row r="27" spans="1:9" ht="12.75">
      <c r="A27" s="7" t="s">
        <v>12</v>
      </c>
      <c r="B27" s="8"/>
      <c r="C27" s="43" t="s">
        <v>29</v>
      </c>
      <c r="D27" s="9"/>
      <c r="E27" s="10"/>
      <c r="F27" s="11"/>
      <c r="G27" s="11"/>
      <c r="H27" s="11"/>
      <c r="I27" s="11"/>
    </row>
    <row r="28" spans="2:9" ht="12.75">
      <c r="B28" s="51" t="s">
        <v>42</v>
      </c>
      <c r="C28" s="14" t="s">
        <v>28</v>
      </c>
      <c r="D28" s="14" t="s">
        <v>28</v>
      </c>
      <c r="E28" s="14" t="s">
        <v>6</v>
      </c>
      <c r="F28" s="34">
        <v>0.25</v>
      </c>
      <c r="G28" s="18">
        <f aca="true" t="shared" si="4" ref="G28:G42">$B$4*H28</f>
        <v>35200</v>
      </c>
      <c r="H28" s="18">
        <f>IF(ISBLANK($C$8),$D$8*F28,F28*$D$8/$B$4)</f>
        <v>55</v>
      </c>
      <c r="I28" s="15">
        <f aca="true" t="shared" si="5" ref="I28:I42">H28/$D$8</f>
        <v>0.25</v>
      </c>
    </row>
    <row r="29" spans="2:9" ht="12.75">
      <c r="B29" s="51" t="s">
        <v>43</v>
      </c>
      <c r="C29" s="14" t="s">
        <v>28</v>
      </c>
      <c r="D29" s="14" t="s">
        <v>28</v>
      </c>
      <c r="E29" s="14" t="s">
        <v>6</v>
      </c>
      <c r="F29" s="45">
        <v>0.8</v>
      </c>
      <c r="G29" s="22">
        <f t="shared" si="4"/>
        <v>112640</v>
      </c>
      <c r="H29" s="22">
        <f>IF(ISBLANK($C$8),$D$8*F29,F29*$D$8/$B$4)</f>
        <v>176</v>
      </c>
      <c r="I29" s="20">
        <f t="shared" si="5"/>
        <v>0.8</v>
      </c>
    </row>
    <row r="30" spans="2:9" ht="12.75">
      <c r="B30" s="51" t="s">
        <v>30</v>
      </c>
      <c r="C30" s="40"/>
      <c r="D30" s="14" t="s">
        <v>28</v>
      </c>
      <c r="E30" s="14" t="s">
        <v>15</v>
      </c>
      <c r="F30" s="47">
        <v>25</v>
      </c>
      <c r="G30" s="22">
        <f t="shared" si="4"/>
        <v>16000</v>
      </c>
      <c r="H30" s="22">
        <f aca="true" t="shared" si="6" ref="H30:H42">IF(ISBLANK(C30),F30,C30/$B$4)</f>
        <v>25</v>
      </c>
      <c r="I30" s="20">
        <f t="shared" si="5"/>
        <v>0.11363636363636363</v>
      </c>
    </row>
    <row r="31" spans="2:9" ht="12.75">
      <c r="B31" s="51" t="s">
        <v>72</v>
      </c>
      <c r="C31" s="40"/>
      <c r="D31" s="14" t="s">
        <v>28</v>
      </c>
      <c r="E31" s="14" t="s">
        <v>15</v>
      </c>
      <c r="F31" s="47">
        <v>100</v>
      </c>
      <c r="G31" s="22">
        <f t="shared" si="4"/>
        <v>64000</v>
      </c>
      <c r="H31" s="22">
        <f t="shared" si="6"/>
        <v>100</v>
      </c>
      <c r="I31" s="20">
        <f t="shared" si="5"/>
        <v>0.45454545454545453</v>
      </c>
    </row>
    <row r="32" spans="2:9" ht="12.75">
      <c r="B32" s="51" t="s">
        <v>31</v>
      </c>
      <c r="C32" s="40"/>
      <c r="D32" s="14" t="s">
        <v>28</v>
      </c>
      <c r="E32" s="14" t="s">
        <v>15</v>
      </c>
      <c r="F32" s="47">
        <v>15</v>
      </c>
      <c r="G32" s="22">
        <f t="shared" si="4"/>
        <v>9600</v>
      </c>
      <c r="H32" s="22">
        <f t="shared" si="6"/>
        <v>15</v>
      </c>
      <c r="I32" s="20">
        <f t="shared" si="5"/>
        <v>0.06818181818181818</v>
      </c>
    </row>
    <row r="33" spans="2:9" ht="12.75">
      <c r="B33" s="51" t="s">
        <v>32</v>
      </c>
      <c r="C33" s="40"/>
      <c r="D33" s="14" t="s">
        <v>28</v>
      </c>
      <c r="E33" s="14" t="s">
        <v>15</v>
      </c>
      <c r="F33" s="47">
        <v>20</v>
      </c>
      <c r="G33" s="22">
        <f t="shared" si="4"/>
        <v>12800</v>
      </c>
      <c r="H33" s="22">
        <f t="shared" si="6"/>
        <v>20</v>
      </c>
      <c r="I33" s="20">
        <f t="shared" si="5"/>
        <v>0.09090909090909091</v>
      </c>
    </row>
    <row r="34" spans="2:9" ht="12.75">
      <c r="B34" s="51" t="s">
        <v>33</v>
      </c>
      <c r="C34" s="40"/>
      <c r="D34" s="14" t="s">
        <v>28</v>
      </c>
      <c r="E34" s="14" t="s">
        <v>15</v>
      </c>
      <c r="F34" s="47">
        <v>10</v>
      </c>
      <c r="G34" s="22">
        <f t="shared" si="4"/>
        <v>6400</v>
      </c>
      <c r="H34" s="22">
        <f t="shared" si="6"/>
        <v>10</v>
      </c>
      <c r="I34" s="20">
        <f t="shared" si="5"/>
        <v>0.045454545454545456</v>
      </c>
    </row>
    <row r="35" spans="2:9" ht="12.75">
      <c r="B35" s="51" t="s">
        <v>34</v>
      </c>
      <c r="C35" s="40"/>
      <c r="D35" s="14" t="s">
        <v>28</v>
      </c>
      <c r="E35" s="14" t="s">
        <v>15</v>
      </c>
      <c r="F35" s="47"/>
      <c r="G35" s="22">
        <f t="shared" si="4"/>
        <v>0</v>
      </c>
      <c r="H35" s="22">
        <f t="shared" si="6"/>
        <v>0</v>
      </c>
      <c r="I35" s="20">
        <f t="shared" si="5"/>
        <v>0</v>
      </c>
    </row>
    <row r="36" spans="2:9" ht="12.75">
      <c r="B36" s="51" t="s">
        <v>35</v>
      </c>
      <c r="C36" s="40"/>
      <c r="D36" s="14" t="s">
        <v>28</v>
      </c>
      <c r="E36" s="14" t="s">
        <v>15</v>
      </c>
      <c r="F36" s="47">
        <v>10</v>
      </c>
      <c r="G36" s="22">
        <f t="shared" si="4"/>
        <v>6400</v>
      </c>
      <c r="H36" s="22">
        <f t="shared" si="6"/>
        <v>10</v>
      </c>
      <c r="I36" s="20">
        <f t="shared" si="5"/>
        <v>0.045454545454545456</v>
      </c>
    </row>
    <row r="37" spans="2:9" ht="12.75">
      <c r="B37" s="51" t="s">
        <v>36</v>
      </c>
      <c r="C37" s="40"/>
      <c r="D37" s="14" t="s">
        <v>28</v>
      </c>
      <c r="E37" s="14" t="s">
        <v>15</v>
      </c>
      <c r="F37" s="47"/>
      <c r="G37" s="22">
        <f t="shared" si="4"/>
        <v>0</v>
      </c>
      <c r="H37" s="22">
        <f t="shared" si="6"/>
        <v>0</v>
      </c>
      <c r="I37" s="20">
        <f t="shared" si="5"/>
        <v>0</v>
      </c>
    </row>
    <row r="38" spans="2:9" ht="12.75">
      <c r="B38" s="51" t="s">
        <v>37</v>
      </c>
      <c r="C38" s="40"/>
      <c r="D38" s="14" t="s">
        <v>28</v>
      </c>
      <c r="E38" s="14" t="s">
        <v>15</v>
      </c>
      <c r="F38" s="47">
        <v>90</v>
      </c>
      <c r="G38" s="22">
        <f t="shared" si="4"/>
        <v>57600</v>
      </c>
      <c r="H38" s="22">
        <f t="shared" si="6"/>
        <v>90</v>
      </c>
      <c r="I38" s="20">
        <f t="shared" si="5"/>
        <v>0.4090909090909091</v>
      </c>
    </row>
    <row r="39" spans="2:9" ht="12.75">
      <c r="B39" s="51" t="s">
        <v>38</v>
      </c>
      <c r="C39" s="40"/>
      <c r="D39" s="14" t="s">
        <v>28</v>
      </c>
      <c r="E39" s="14" t="s">
        <v>15</v>
      </c>
      <c r="F39" s="47">
        <v>100</v>
      </c>
      <c r="G39" s="22">
        <f t="shared" si="4"/>
        <v>64000</v>
      </c>
      <c r="H39" s="22">
        <f t="shared" si="6"/>
        <v>100</v>
      </c>
      <c r="I39" s="20">
        <f t="shared" si="5"/>
        <v>0.45454545454545453</v>
      </c>
    </row>
    <row r="40" spans="2:9" ht="12.75">
      <c r="B40" s="51" t="s">
        <v>39</v>
      </c>
      <c r="C40" s="40"/>
      <c r="D40" s="14" t="s">
        <v>28</v>
      </c>
      <c r="E40" s="14" t="s">
        <v>15</v>
      </c>
      <c r="F40" s="47">
        <v>80</v>
      </c>
      <c r="G40" s="22">
        <f t="shared" si="4"/>
        <v>51200</v>
      </c>
      <c r="H40" s="22">
        <f t="shared" si="6"/>
        <v>80</v>
      </c>
      <c r="I40" s="20">
        <f t="shared" si="5"/>
        <v>0.36363636363636365</v>
      </c>
    </row>
    <row r="41" spans="2:9" ht="12.75">
      <c r="B41" s="51" t="s">
        <v>40</v>
      </c>
      <c r="C41" s="40"/>
      <c r="D41" s="14" t="s">
        <v>28</v>
      </c>
      <c r="E41" s="14" t="s">
        <v>15</v>
      </c>
      <c r="F41" s="48">
        <v>45</v>
      </c>
      <c r="G41" s="22">
        <f t="shared" si="4"/>
        <v>28800</v>
      </c>
      <c r="H41" s="22">
        <f t="shared" si="6"/>
        <v>45</v>
      </c>
      <c r="I41" s="20">
        <f t="shared" si="5"/>
        <v>0.20454545454545456</v>
      </c>
    </row>
    <row r="42" spans="2:9" ht="12.75">
      <c r="B42" s="8" t="s">
        <v>41</v>
      </c>
      <c r="C42" s="41"/>
      <c r="D42" s="10" t="s">
        <v>28</v>
      </c>
      <c r="E42" s="10" t="s">
        <v>15</v>
      </c>
      <c r="F42" s="49">
        <v>80</v>
      </c>
      <c r="G42" s="23">
        <f t="shared" si="4"/>
        <v>51200</v>
      </c>
      <c r="H42" s="23">
        <f t="shared" si="6"/>
        <v>80</v>
      </c>
      <c r="I42" s="21">
        <f t="shared" si="5"/>
        <v>0.36363636363636365</v>
      </c>
    </row>
    <row r="43" spans="2:9" s="1" customFormat="1" ht="12.75">
      <c r="B43" s="1" t="s">
        <v>13</v>
      </c>
      <c r="D43" s="4"/>
      <c r="E43" s="2"/>
      <c r="F43" s="5"/>
      <c r="G43" s="19">
        <f>SUM(G28:G42)</f>
        <v>515840</v>
      </c>
      <c r="H43" s="19">
        <f>SUM(H28:H42)</f>
        <v>806</v>
      </c>
      <c r="I43" s="5">
        <f>SUM(I28:I42)</f>
        <v>3.6636363636363636</v>
      </c>
    </row>
    <row r="44" spans="4:9" ht="12.75">
      <c r="D44" s="13"/>
      <c r="F44" s="15"/>
      <c r="G44" s="15"/>
      <c r="H44" s="15"/>
      <c r="I44" s="15"/>
    </row>
    <row r="45" spans="1:9" ht="12.75">
      <c r="A45" s="7" t="s">
        <v>14</v>
      </c>
      <c r="B45" s="8"/>
      <c r="C45" s="8"/>
      <c r="D45" s="9"/>
      <c r="E45" s="10"/>
      <c r="F45" s="11"/>
      <c r="G45" s="11"/>
      <c r="H45" s="11"/>
      <c r="I45" s="11"/>
    </row>
    <row r="46" spans="2:9" ht="12.75">
      <c r="B46" s="12" t="s">
        <v>54</v>
      </c>
      <c r="C46" s="14" t="s">
        <v>28</v>
      </c>
      <c r="D46" s="32">
        <v>0.33</v>
      </c>
      <c r="E46" s="14" t="s">
        <v>15</v>
      </c>
      <c r="F46" s="35">
        <v>1700</v>
      </c>
      <c r="G46" s="18">
        <f>$B$4*H46</f>
        <v>359040</v>
      </c>
      <c r="H46" s="18">
        <f>D46*F46</f>
        <v>561</v>
      </c>
      <c r="I46" s="15">
        <f>H46/$D$8</f>
        <v>2.55</v>
      </c>
    </row>
    <row r="47" spans="2:9" ht="12.75">
      <c r="B47" s="12" t="s">
        <v>55</v>
      </c>
      <c r="C47" s="14" t="s">
        <v>28</v>
      </c>
      <c r="D47" s="32">
        <v>0.33</v>
      </c>
      <c r="E47" s="14" t="s">
        <v>15</v>
      </c>
      <c r="F47" s="47">
        <v>400</v>
      </c>
      <c r="G47" s="22">
        <f>$B$4*H47</f>
        <v>-84480</v>
      </c>
      <c r="H47" s="22">
        <f>-D47*F47</f>
        <v>-132</v>
      </c>
      <c r="I47" s="20">
        <f>H47/$D$8</f>
        <v>-0.6</v>
      </c>
    </row>
    <row r="48" spans="2:9" ht="12.75">
      <c r="B48" s="12" t="s">
        <v>56</v>
      </c>
      <c r="C48" s="14" t="s">
        <v>28</v>
      </c>
      <c r="D48" s="32">
        <v>0.02</v>
      </c>
      <c r="E48" s="14" t="s">
        <v>15</v>
      </c>
      <c r="F48" s="47">
        <v>1700</v>
      </c>
      <c r="G48" s="22">
        <f>$B$4*H48</f>
        <v>21760</v>
      </c>
      <c r="H48" s="22">
        <f>D48*F48</f>
        <v>34</v>
      </c>
      <c r="I48" s="20">
        <f>H48/$D$8</f>
        <v>0.15454545454545454</v>
      </c>
    </row>
    <row r="49" spans="2:9" ht="12.75">
      <c r="B49" s="8" t="s">
        <v>57</v>
      </c>
      <c r="C49" s="10" t="s">
        <v>28</v>
      </c>
      <c r="D49" s="33">
        <v>0.84</v>
      </c>
      <c r="E49" s="10" t="s">
        <v>15</v>
      </c>
      <c r="F49" s="50">
        <v>300</v>
      </c>
      <c r="G49" s="23">
        <f>$B$4*H49</f>
        <v>-161280</v>
      </c>
      <c r="H49" s="23">
        <f>-D49*F49</f>
        <v>-252</v>
      </c>
      <c r="I49" s="21">
        <f>H49/$D$8</f>
        <v>-1.1454545454545455</v>
      </c>
    </row>
    <row r="50" spans="2:9" s="1" customFormat="1" ht="12.75">
      <c r="B50" s="1" t="s">
        <v>16</v>
      </c>
      <c r="D50" s="4"/>
      <c r="E50" s="2"/>
      <c r="F50" s="5"/>
      <c r="G50" s="19">
        <f>SUM(G46:G49)</f>
        <v>135040</v>
      </c>
      <c r="H50" s="19">
        <f>SUM(H46:H49)</f>
        <v>211</v>
      </c>
      <c r="I50" s="5">
        <f>SUM(I46:I49)</f>
        <v>0.959090909090909</v>
      </c>
    </row>
    <row r="51" spans="4:9" ht="12.75">
      <c r="D51" s="13"/>
      <c r="F51" s="15"/>
      <c r="G51" s="15"/>
      <c r="H51" s="15"/>
      <c r="I51" s="15"/>
    </row>
    <row r="52" spans="1:9" ht="12.75">
      <c r="A52" s="7" t="s">
        <v>17</v>
      </c>
      <c r="B52" s="8"/>
      <c r="C52" s="8"/>
      <c r="D52" s="9"/>
      <c r="E52" s="10"/>
      <c r="F52" s="11"/>
      <c r="G52" s="11"/>
      <c r="H52" s="11"/>
      <c r="I52" s="11"/>
    </row>
    <row r="53" spans="2:9" ht="12.75">
      <c r="B53" s="12" t="s">
        <v>53</v>
      </c>
      <c r="C53" s="40"/>
      <c r="D53" s="32">
        <v>12</v>
      </c>
      <c r="E53" s="14" t="s">
        <v>18</v>
      </c>
      <c r="F53" s="34">
        <v>10</v>
      </c>
      <c r="G53" s="18">
        <f>$B$4*H53</f>
        <v>76800</v>
      </c>
      <c r="H53" s="18">
        <f>IF(ISBLANK(C53),D53*F53,F53*C53/$B$4)</f>
        <v>120</v>
      </c>
      <c r="I53" s="15">
        <f>H53/$D$8</f>
        <v>0.5454545454545454</v>
      </c>
    </row>
    <row r="54" spans="2:9" ht="12.75">
      <c r="B54" s="12" t="s">
        <v>52</v>
      </c>
      <c r="C54" s="40"/>
      <c r="D54" s="32">
        <v>8</v>
      </c>
      <c r="E54" s="14" t="s">
        <v>18</v>
      </c>
      <c r="F54" s="34">
        <v>10</v>
      </c>
      <c r="G54" s="22">
        <f>$B$4*H54</f>
        <v>51200</v>
      </c>
      <c r="H54" s="22">
        <f>IF(ISBLANK(C54),D54*F54,F54*C54/$B$4)</f>
        <v>80</v>
      </c>
      <c r="I54" s="20">
        <f>H54/$D$8</f>
        <v>0.36363636363636365</v>
      </c>
    </row>
    <row r="55" spans="2:9" ht="12.75">
      <c r="B55" s="12" t="s">
        <v>50</v>
      </c>
      <c r="C55" s="40"/>
      <c r="D55" s="32">
        <v>5</v>
      </c>
      <c r="E55" s="14" t="s">
        <v>18</v>
      </c>
      <c r="F55" s="34">
        <v>10</v>
      </c>
      <c r="G55" s="22">
        <f>$B$4*H55</f>
        <v>32000</v>
      </c>
      <c r="H55" s="22">
        <f>IF(ISBLANK(C55),D55*F55,F55*C55/$B$4)</f>
        <v>50</v>
      </c>
      <c r="I55" s="20">
        <f>H55/$D$8</f>
        <v>0.22727272727272727</v>
      </c>
    </row>
    <row r="56" spans="2:9" ht="12.75">
      <c r="B56" s="12" t="s">
        <v>51</v>
      </c>
      <c r="C56" s="40"/>
      <c r="D56" s="32">
        <v>5</v>
      </c>
      <c r="E56" s="14" t="s">
        <v>18</v>
      </c>
      <c r="F56" s="34">
        <v>10</v>
      </c>
      <c r="G56" s="22">
        <f>$B$4*H56</f>
        <v>32000</v>
      </c>
      <c r="H56" s="22">
        <f>IF(ISBLANK(C56),D56*F56,F56*C56/$B$4)</f>
        <v>50</v>
      </c>
      <c r="I56" s="20">
        <f>H56/$D$8</f>
        <v>0.22727272727272727</v>
      </c>
    </row>
    <row r="57" spans="2:9" ht="12.75">
      <c r="B57" s="8" t="s">
        <v>49</v>
      </c>
      <c r="C57" s="10" t="s">
        <v>28</v>
      </c>
      <c r="D57" s="17">
        <f>H8</f>
        <v>3740</v>
      </c>
      <c r="E57" s="10" t="s">
        <v>15</v>
      </c>
      <c r="F57" s="36">
        <v>0.05</v>
      </c>
      <c r="G57" s="23">
        <f>$B$4*H57</f>
        <v>119680</v>
      </c>
      <c r="H57" s="23">
        <f>D57*F57</f>
        <v>187</v>
      </c>
      <c r="I57" s="21">
        <f>H57/$D$8</f>
        <v>0.85</v>
      </c>
    </row>
    <row r="58" spans="2:9" s="1" customFormat="1" ht="12.75">
      <c r="B58" s="1" t="s">
        <v>19</v>
      </c>
      <c r="D58" s="4">
        <f>SUM(D53:D56)</f>
        <v>30</v>
      </c>
      <c r="E58" s="2"/>
      <c r="F58" s="3"/>
      <c r="G58" s="19">
        <f>SUM(G53:G57)</f>
        <v>311680</v>
      </c>
      <c r="H58" s="19">
        <f>SUM(H53:H57)</f>
        <v>487</v>
      </c>
      <c r="I58" s="5">
        <f>SUM(I53:I57)</f>
        <v>2.2136363636363634</v>
      </c>
    </row>
    <row r="59" spans="4:9" ht="12.75">
      <c r="D59" s="13"/>
      <c r="F59" s="16"/>
      <c r="G59" s="16"/>
      <c r="H59" s="15"/>
      <c r="I59" s="15"/>
    </row>
    <row r="60" spans="1:9" ht="12.75">
      <c r="A60" s="7" t="s">
        <v>20</v>
      </c>
      <c r="B60" s="8"/>
      <c r="C60" s="8"/>
      <c r="D60" s="9"/>
      <c r="E60" s="10"/>
      <c r="F60" s="17"/>
      <c r="G60" s="17"/>
      <c r="H60" s="11"/>
      <c r="I60" s="11"/>
    </row>
    <row r="61" spans="2:9" ht="12.75">
      <c r="B61" s="12" t="s">
        <v>48</v>
      </c>
      <c r="C61" s="40"/>
      <c r="D61" s="35">
        <v>650</v>
      </c>
      <c r="E61" s="14" t="s">
        <v>15</v>
      </c>
      <c r="F61" s="37">
        <v>0.1033</v>
      </c>
      <c r="G61" s="18">
        <f>$B$4*H61</f>
        <v>42972.799999999996</v>
      </c>
      <c r="H61" s="18">
        <f>IF(ISBLANK(C61),D61*F61,F61*C61/$B$4)</f>
        <v>67.145</v>
      </c>
      <c r="I61" s="15">
        <f>H61/$D$8</f>
        <v>0.30520454545454545</v>
      </c>
    </row>
    <row r="62" spans="2:9" ht="12.75">
      <c r="B62" s="12" t="s">
        <v>47</v>
      </c>
      <c r="C62" s="40"/>
      <c r="D62" s="47">
        <v>1200</v>
      </c>
      <c r="E62" s="14" t="s">
        <v>15</v>
      </c>
      <c r="F62" s="37">
        <v>0.1033</v>
      </c>
      <c r="G62" s="22">
        <f>$B$4*H62</f>
        <v>79334.40000000001</v>
      </c>
      <c r="H62" s="22">
        <f>IF(ISBLANK(C62),D62*F62,F62*C62/$B$4)</f>
        <v>123.96000000000001</v>
      </c>
      <c r="I62" s="20">
        <f>H62/$D$8</f>
        <v>0.5634545454545455</v>
      </c>
    </row>
    <row r="63" spans="2:9" ht="12.75">
      <c r="B63" s="12" t="s">
        <v>46</v>
      </c>
      <c r="C63" s="40"/>
      <c r="D63" s="47">
        <v>850</v>
      </c>
      <c r="E63" s="14" t="s">
        <v>15</v>
      </c>
      <c r="F63" s="37">
        <v>0.1033</v>
      </c>
      <c r="G63" s="22">
        <f>$B$4*H63</f>
        <v>56195.200000000004</v>
      </c>
      <c r="H63" s="22">
        <f>IF(ISBLANK(C63),D63*F63,F63*C63/$B$4)</f>
        <v>87.805</v>
      </c>
      <c r="I63" s="20">
        <f>H63/$D$8</f>
        <v>0.3991136363636364</v>
      </c>
    </row>
    <row r="64" spans="2:9" ht="12.75">
      <c r="B64" s="12" t="s">
        <v>44</v>
      </c>
      <c r="C64" s="40"/>
      <c r="D64" s="47">
        <v>200</v>
      </c>
      <c r="E64" s="14" t="s">
        <v>15</v>
      </c>
      <c r="F64" s="37">
        <v>0.155</v>
      </c>
      <c r="G64" s="22">
        <f>$B$4*H64</f>
        <v>19840</v>
      </c>
      <c r="H64" s="22">
        <f>IF(ISBLANK(C64),D64*F64,F64*C64/$B$4)</f>
        <v>31</v>
      </c>
      <c r="I64" s="20">
        <f>H64/$D$8</f>
        <v>0.1409090909090909</v>
      </c>
    </row>
    <row r="65" spans="2:9" ht="12.75">
      <c r="B65" s="8" t="s">
        <v>45</v>
      </c>
      <c r="C65" s="41"/>
      <c r="D65" s="50">
        <v>500</v>
      </c>
      <c r="E65" s="10" t="s">
        <v>15</v>
      </c>
      <c r="F65" s="36">
        <v>0.155</v>
      </c>
      <c r="G65" s="23">
        <f>$B$4*H65</f>
        <v>49600</v>
      </c>
      <c r="H65" s="23">
        <f>IF(ISBLANK(C65),D65*F65,F65*C65/$B$4)</f>
        <v>77.5</v>
      </c>
      <c r="I65" s="21">
        <f>H65/$D$8</f>
        <v>0.3522727272727273</v>
      </c>
    </row>
    <row r="66" spans="2:9" s="1" customFormat="1" ht="12.75">
      <c r="B66" s="1" t="s">
        <v>21</v>
      </c>
      <c r="D66" s="4"/>
      <c r="E66" s="2"/>
      <c r="F66" s="3"/>
      <c r="G66" s="19">
        <f>SUM(G61:G65)</f>
        <v>247942.40000000002</v>
      </c>
      <c r="H66" s="19">
        <f>SUM(H61:H65)</f>
        <v>387.41</v>
      </c>
      <c r="I66" s="5">
        <f>SUM(I61:I65)</f>
        <v>1.7609545454545454</v>
      </c>
    </row>
    <row r="67" spans="4:9" ht="12.75">
      <c r="D67" s="13"/>
      <c r="F67" s="16"/>
      <c r="G67" s="16"/>
      <c r="H67" s="15"/>
      <c r="I67" s="15"/>
    </row>
    <row r="68" spans="1:9" s="1" customFormat="1" ht="12.75">
      <c r="A68" s="1" t="s">
        <v>22</v>
      </c>
      <c r="D68" s="4"/>
      <c r="E68" s="2"/>
      <c r="F68" s="3"/>
      <c r="G68" s="28">
        <f>G25+G43+G50+G58+G66</f>
        <v>2380102.4</v>
      </c>
      <c r="H68" s="28">
        <f>H25+H43+H50+H58+H66</f>
        <v>3718.91</v>
      </c>
      <c r="I68" s="27">
        <f>I25+I43+I50+I58+I66</f>
        <v>16.904136363636365</v>
      </c>
    </row>
    <row r="69" spans="4:9" ht="12.75">
      <c r="D69" s="13"/>
      <c r="F69" s="16"/>
      <c r="G69" s="15"/>
      <c r="H69" s="15"/>
      <c r="I69" s="15"/>
    </row>
    <row r="70" spans="1:9" s="1" customFormat="1" ht="12.75">
      <c r="A70" s="1" t="s">
        <v>23</v>
      </c>
      <c r="D70" s="4"/>
      <c r="E70" s="2"/>
      <c r="F70" s="3"/>
      <c r="G70" s="28">
        <f>G8-G68</f>
        <v>13497.600000000093</v>
      </c>
      <c r="H70" s="28">
        <f>H8-H68</f>
        <v>21.090000000000146</v>
      </c>
      <c r="I70" s="27">
        <f>I8-I68</f>
        <v>0.09586363636363515</v>
      </c>
    </row>
    <row r="71" spans="4:9" ht="12.75">
      <c r="D71" s="13"/>
      <c r="F71" s="16"/>
      <c r="G71" s="16"/>
      <c r="H71" s="16"/>
      <c r="I71" s="16"/>
    </row>
    <row r="72" spans="4:9" ht="12.75">
      <c r="D72" s="13"/>
      <c r="F72" s="16"/>
      <c r="G72" s="16"/>
      <c r="H72" s="16"/>
      <c r="I72" s="16"/>
    </row>
    <row r="73" spans="4:9" ht="12.75">
      <c r="D73" s="13"/>
      <c r="F73" s="16"/>
      <c r="G73" s="16"/>
      <c r="H73" s="16"/>
      <c r="I73" s="16"/>
    </row>
    <row r="74" spans="4:9" ht="12.75">
      <c r="D74" s="13"/>
      <c r="F74" s="16"/>
      <c r="G74" s="16"/>
      <c r="H74" s="16"/>
      <c r="I74" s="16"/>
    </row>
    <row r="75" spans="4:9" ht="12.75">
      <c r="D75" s="13"/>
      <c r="F75" s="16"/>
      <c r="G75" s="16"/>
      <c r="H75" s="16"/>
      <c r="I75" s="16"/>
    </row>
    <row r="76" spans="4:9" ht="12.75">
      <c r="D76" s="13"/>
      <c r="F76" s="16"/>
      <c r="G76" s="16"/>
      <c r="H76" s="16"/>
      <c r="I76" s="16"/>
    </row>
    <row r="77" spans="4:7" ht="12.75">
      <c r="D77" s="13"/>
      <c r="F77" s="16"/>
      <c r="G77" s="16"/>
    </row>
    <row r="78" spans="4:7" ht="12.75">
      <c r="D78" s="13"/>
      <c r="F78" s="16"/>
      <c r="G78" s="16"/>
    </row>
    <row r="79" spans="4:7" ht="12.75">
      <c r="D79" s="13"/>
      <c r="F79" s="16"/>
      <c r="G79" s="16"/>
    </row>
    <row r="80" spans="4:7" ht="12.75">
      <c r="D80" s="13"/>
      <c r="F80" s="16"/>
      <c r="G80" s="16"/>
    </row>
    <row r="81" spans="4:7" ht="12.75">
      <c r="D81" s="13"/>
      <c r="F81" s="16"/>
      <c r="G81" s="16"/>
    </row>
    <row r="82" spans="4:7" ht="12.75">
      <c r="D82" s="13"/>
      <c r="F82" s="16"/>
      <c r="G82" s="16"/>
    </row>
    <row r="83" spans="4:7" ht="12.75">
      <c r="D83" s="13"/>
      <c r="F83" s="16"/>
      <c r="G83" s="16"/>
    </row>
    <row r="84" spans="4:7" ht="12.75">
      <c r="D84" s="13"/>
      <c r="F84" s="16"/>
      <c r="G84" s="16"/>
    </row>
    <row r="85" spans="4:7" ht="12.75">
      <c r="D85" s="13"/>
      <c r="F85" s="16"/>
      <c r="G85" s="16"/>
    </row>
    <row r="86" spans="4:7" ht="12.75">
      <c r="D86" s="13"/>
      <c r="F86" s="16"/>
      <c r="G86" s="16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  <row r="97" ht="12.75">
      <c r="D97" s="13"/>
    </row>
    <row r="98" ht="12.75">
      <c r="D98" s="13"/>
    </row>
    <row r="99" ht="12.75">
      <c r="D99" s="13"/>
    </row>
    <row r="100" ht="12.75">
      <c r="D100" s="13"/>
    </row>
    <row r="101" ht="12.75">
      <c r="D101" s="13"/>
    </row>
    <row r="102" ht="12.75">
      <c r="D102" s="13"/>
    </row>
    <row r="103" ht="12.75">
      <c r="D103" s="13"/>
    </row>
    <row r="104" ht="12.75">
      <c r="D104" s="13"/>
    </row>
    <row r="105" ht="12.75">
      <c r="D105" s="13"/>
    </row>
    <row r="106" ht="12.75">
      <c r="D106" s="13"/>
    </row>
    <row r="107" ht="12.75">
      <c r="D107" s="13"/>
    </row>
    <row r="108" ht="12.75">
      <c r="D108" s="13"/>
    </row>
    <row r="109" ht="12.75">
      <c r="D109" s="13"/>
    </row>
    <row r="110" ht="12.75">
      <c r="D110" s="13"/>
    </row>
    <row r="111" ht="12.75">
      <c r="D111" s="13"/>
    </row>
    <row r="112" ht="12.75">
      <c r="D112" s="13"/>
    </row>
    <row r="113" ht="12.75">
      <c r="D113" s="13"/>
    </row>
    <row r="114" ht="12.75">
      <c r="D114" s="13"/>
    </row>
    <row r="115" ht="12.75">
      <c r="D115" s="13"/>
    </row>
    <row r="116" ht="12.75">
      <c r="D116" s="13"/>
    </row>
    <row r="117" ht="12.75">
      <c r="D117" s="13"/>
    </row>
    <row r="118" ht="12.75">
      <c r="D118" s="13"/>
    </row>
    <row r="119" ht="12.75">
      <c r="D119" s="13"/>
    </row>
    <row r="120" ht="12.75">
      <c r="D120" s="13"/>
    </row>
    <row r="121" ht="12.75">
      <c r="D121" s="13"/>
    </row>
    <row r="122" ht="12.75">
      <c r="D122" s="13"/>
    </row>
    <row r="123" ht="12.75">
      <c r="D123" s="13"/>
    </row>
    <row r="124" ht="12.75">
      <c r="D124" s="13"/>
    </row>
    <row r="125" ht="12.75">
      <c r="D125" s="13"/>
    </row>
    <row r="126" ht="12.75">
      <c r="D126" s="13"/>
    </row>
    <row r="127" ht="12.75">
      <c r="D127" s="13"/>
    </row>
    <row r="128" ht="12.75">
      <c r="D128" s="13"/>
    </row>
    <row r="129" ht="12.75">
      <c r="D129" s="13"/>
    </row>
    <row r="130" ht="12.75">
      <c r="D130" s="13"/>
    </row>
    <row r="131" ht="12.75">
      <c r="D131" s="13"/>
    </row>
    <row r="132" ht="12.75">
      <c r="D132" s="13"/>
    </row>
    <row r="133" ht="12.75">
      <c r="D133" s="13"/>
    </row>
    <row r="134" ht="12.75">
      <c r="D134" s="13"/>
    </row>
    <row r="135" ht="12.75">
      <c r="D135" s="13"/>
    </row>
    <row r="136" ht="12.75">
      <c r="D136" s="13"/>
    </row>
    <row r="137" ht="12.75">
      <c r="D137" s="13"/>
    </row>
    <row r="138" ht="12.75">
      <c r="D138" s="13"/>
    </row>
    <row r="139" ht="12.75">
      <c r="D139" s="13"/>
    </row>
    <row r="140" ht="12.75">
      <c r="D140" s="13"/>
    </row>
    <row r="141" ht="12.75">
      <c r="D141" s="13"/>
    </row>
    <row r="142" ht="12.75">
      <c r="D142" s="13"/>
    </row>
    <row r="143" ht="12.75">
      <c r="D143" s="13"/>
    </row>
    <row r="144" ht="12.75">
      <c r="D144" s="13"/>
    </row>
    <row r="145" ht="12.75">
      <c r="D145" s="13"/>
    </row>
    <row r="146" ht="12.75">
      <c r="D146" s="13"/>
    </row>
    <row r="147" ht="12.75">
      <c r="D147" s="13"/>
    </row>
    <row r="148" ht="12.75">
      <c r="D148" s="13"/>
    </row>
    <row r="149" ht="12.75">
      <c r="D149" s="13"/>
    </row>
    <row r="150" ht="12.75">
      <c r="D150" s="13"/>
    </row>
    <row r="151" ht="12.75">
      <c r="D151" s="13"/>
    </row>
    <row r="152" ht="12.75">
      <c r="D152" s="13"/>
    </row>
    <row r="153" ht="12.75">
      <c r="D153" s="13"/>
    </row>
    <row r="154" ht="12.75">
      <c r="D154" s="13"/>
    </row>
    <row r="155" ht="12.75">
      <c r="D155" s="13"/>
    </row>
    <row r="156" ht="12.75">
      <c r="D156" s="13"/>
    </row>
    <row r="157" ht="12.75">
      <c r="D157" s="13"/>
    </row>
    <row r="158" ht="12.75">
      <c r="D158" s="13"/>
    </row>
    <row r="159" ht="12.75">
      <c r="D159" s="13"/>
    </row>
    <row r="160" ht="12.75">
      <c r="D160" s="13"/>
    </row>
    <row r="161" ht="12.75">
      <c r="D161" s="13"/>
    </row>
    <row r="162" ht="12.75">
      <c r="D162" s="13"/>
    </row>
    <row r="163" ht="12.75">
      <c r="D163" s="13"/>
    </row>
    <row r="164" ht="12.75">
      <c r="D164" s="13"/>
    </row>
    <row r="165" ht="12.75">
      <c r="D165" s="13"/>
    </row>
    <row r="166" ht="12.75">
      <c r="D166" s="13"/>
    </row>
    <row r="167" ht="12.75">
      <c r="D167" s="13"/>
    </row>
    <row r="168" ht="12.75">
      <c r="D168" s="13"/>
    </row>
    <row r="169" ht="12.75">
      <c r="D169" s="13"/>
    </row>
    <row r="170" ht="12.75">
      <c r="D170" s="13"/>
    </row>
    <row r="171" ht="12.75">
      <c r="D171" s="13"/>
    </row>
    <row r="172" ht="12.75">
      <c r="D172" s="13"/>
    </row>
    <row r="173" ht="12.75">
      <c r="D173" s="13"/>
    </row>
    <row r="174" ht="12.75">
      <c r="D174" s="13"/>
    </row>
    <row r="175" ht="12.75">
      <c r="D175" s="13"/>
    </row>
    <row r="176" ht="12.75">
      <c r="D176" s="13"/>
    </row>
    <row r="177" ht="12.75">
      <c r="D177" s="13"/>
    </row>
    <row r="178" ht="12.75">
      <c r="D178" s="13"/>
    </row>
    <row r="179" ht="12.75">
      <c r="D179" s="13"/>
    </row>
    <row r="180" ht="12.75">
      <c r="D180" s="13"/>
    </row>
    <row r="181" ht="12.75">
      <c r="D181" s="13"/>
    </row>
    <row r="182" ht="12.75">
      <c r="D182" s="13"/>
    </row>
    <row r="183" ht="12.75">
      <c r="D183" s="13"/>
    </row>
    <row r="184" ht="12.75">
      <c r="D184" s="13"/>
    </row>
    <row r="185" ht="12.75">
      <c r="D185" s="13"/>
    </row>
    <row r="186" ht="12.75">
      <c r="D186" s="13"/>
    </row>
    <row r="187" ht="12.75">
      <c r="D187" s="13"/>
    </row>
    <row r="188" ht="12.75">
      <c r="D188" s="13"/>
    </row>
    <row r="189" ht="12.75">
      <c r="D189" s="13"/>
    </row>
    <row r="190" ht="12.75">
      <c r="D190" s="13"/>
    </row>
    <row r="191" ht="12.75">
      <c r="D191" s="13"/>
    </row>
    <row r="192" ht="12.75">
      <c r="D192" s="13"/>
    </row>
    <row r="193" ht="12.75">
      <c r="D193" s="13"/>
    </row>
    <row r="194" ht="12.75">
      <c r="D194" s="13"/>
    </row>
    <row r="195" ht="12.75">
      <c r="D195" s="13"/>
    </row>
    <row r="196" ht="12.75">
      <c r="D196" s="13"/>
    </row>
    <row r="197" ht="12.75">
      <c r="D197" s="13"/>
    </row>
    <row r="198" ht="12.75">
      <c r="D198" s="13"/>
    </row>
    <row r="199" ht="12.75">
      <c r="D199" s="13"/>
    </row>
    <row r="200" ht="12.75">
      <c r="D200" s="13"/>
    </row>
    <row r="201" ht="12.75">
      <c r="D201" s="13"/>
    </row>
    <row r="202" ht="12.75">
      <c r="D202" s="13"/>
    </row>
    <row r="203" ht="12.75">
      <c r="D203" s="13"/>
    </row>
    <row r="204" ht="12.75">
      <c r="D204" s="13"/>
    </row>
    <row r="205" ht="12.75">
      <c r="D205" s="13"/>
    </row>
    <row r="206" ht="12.75">
      <c r="D206" s="13"/>
    </row>
    <row r="207" ht="12.75">
      <c r="D207" s="13"/>
    </row>
    <row r="208" ht="12.75">
      <c r="D208" s="13"/>
    </row>
    <row r="209" ht="12.75">
      <c r="D209" s="13"/>
    </row>
    <row r="210" ht="12.75">
      <c r="D210" s="13"/>
    </row>
    <row r="211" ht="12.75">
      <c r="D211" s="13"/>
    </row>
    <row r="212" ht="12.75">
      <c r="D212" s="13"/>
    </row>
    <row r="213" ht="12.75">
      <c r="D213" s="13"/>
    </row>
    <row r="214" ht="12.75">
      <c r="D214" s="13"/>
    </row>
    <row r="215" ht="12.75">
      <c r="D215" s="13"/>
    </row>
    <row r="216" ht="12.75">
      <c r="D216" s="13"/>
    </row>
    <row r="217" ht="12.75">
      <c r="D217" s="13"/>
    </row>
    <row r="218" ht="12.75">
      <c r="D218" s="13"/>
    </row>
    <row r="219" ht="12.75">
      <c r="D219" s="13"/>
    </row>
    <row r="220" ht="12.75">
      <c r="D220" s="13"/>
    </row>
    <row r="221" ht="12.75">
      <c r="D221" s="13"/>
    </row>
    <row r="222" ht="12.75">
      <c r="D222" s="13"/>
    </row>
    <row r="223" ht="12.75">
      <c r="D223" s="13"/>
    </row>
    <row r="224" ht="12.75">
      <c r="D224" s="13"/>
    </row>
    <row r="225" ht="12.75">
      <c r="D225" s="13"/>
    </row>
    <row r="226" ht="12.75">
      <c r="D226" s="13"/>
    </row>
    <row r="227" ht="12.75">
      <c r="D227" s="13"/>
    </row>
    <row r="228" ht="12.75">
      <c r="D228" s="13"/>
    </row>
    <row r="229" ht="12.75">
      <c r="D229" s="13"/>
    </row>
    <row r="230" ht="12.75">
      <c r="D230" s="13"/>
    </row>
    <row r="231" ht="12.75">
      <c r="D231" s="13"/>
    </row>
    <row r="232" ht="12.75">
      <c r="D232" s="13"/>
    </row>
    <row r="233" ht="12.75">
      <c r="D233" s="13"/>
    </row>
    <row r="234" ht="12.75">
      <c r="D234" s="13"/>
    </row>
    <row r="235" ht="12.75">
      <c r="D235" s="13"/>
    </row>
    <row r="236" ht="12.75">
      <c r="D236" s="13"/>
    </row>
    <row r="237" ht="12.75">
      <c r="D237" s="13"/>
    </row>
    <row r="238" ht="12.75">
      <c r="D238" s="13"/>
    </row>
    <row r="239" ht="12.75">
      <c r="D239" s="13"/>
    </row>
    <row r="240" ht="12.75">
      <c r="D240" s="13"/>
    </row>
    <row r="241" ht="12.75">
      <c r="D241" s="13"/>
    </row>
    <row r="242" ht="12.75">
      <c r="D242" s="13"/>
    </row>
  </sheetData>
  <sheetProtection/>
  <printOptions/>
  <pageMargins left="1" right="1" top="1" bottom="1" header="0.5" footer="0.5"/>
  <pageSetup fitToHeight="1" fitToWidth="1" horizontalDpi="600" verticalDpi="600" orientation="portrait" scale="73" r:id="rId1"/>
  <headerFooter alignWithMargins="0">
    <oddFooter>&amp;R&amp;8&amp;F
Dairy Management at Virginia Tech
Adapted WI Dairy Profitability
Revised 11/7/01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2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2.421875" style="12" customWidth="1"/>
    <col min="2" max="2" width="41.00390625" style="12" bestFit="1" customWidth="1"/>
    <col min="3" max="3" width="12.7109375" style="12" customWidth="1"/>
    <col min="4" max="4" width="11.57421875" style="12" hidden="1" customWidth="1"/>
    <col min="5" max="5" width="6.8515625" style="14" customWidth="1"/>
    <col min="6" max="6" width="10.00390625" style="12" bestFit="1" customWidth="1"/>
    <col min="7" max="7" width="15.28125" style="12" customWidth="1"/>
    <col min="8" max="8" width="10.57421875" style="12" customWidth="1"/>
    <col min="9" max="9" width="9.7109375" style="12" bestFit="1" customWidth="1"/>
    <col min="10" max="16384" width="9.140625" style="12" customWidth="1"/>
  </cols>
  <sheetData>
    <row r="1" ht="17.25">
      <c r="A1" s="26" t="s">
        <v>24</v>
      </c>
    </row>
    <row r="2" ht="17.25">
      <c r="A2" s="26"/>
    </row>
    <row r="3" ht="12.75">
      <c r="B3" s="38" t="s">
        <v>26</v>
      </c>
    </row>
    <row r="4" spans="2:3" ht="12.75">
      <c r="B4" s="52">
        <v>640</v>
      </c>
      <c r="C4" s="44"/>
    </row>
    <row r="5" spans="3:9" s="1" customFormat="1" ht="12.75">
      <c r="C5" s="38"/>
      <c r="F5" s="38" t="s">
        <v>1</v>
      </c>
      <c r="G5" s="38" t="s">
        <v>3</v>
      </c>
      <c r="H5" s="38" t="s">
        <v>3</v>
      </c>
      <c r="I5" s="38" t="s">
        <v>3</v>
      </c>
    </row>
    <row r="6" spans="1:9" s="1" customFormat="1" ht="12.75">
      <c r="A6" s="7"/>
      <c r="B6" s="7"/>
      <c r="C6" s="29" t="s">
        <v>25</v>
      </c>
      <c r="D6" s="29" t="s">
        <v>4</v>
      </c>
      <c r="E6" s="6" t="s">
        <v>1</v>
      </c>
      <c r="F6" s="29" t="s">
        <v>2</v>
      </c>
      <c r="G6" s="42" t="str">
        <f>CONCATENATE("PER ",TEXT(B4,"0"))</f>
        <v>PER 640</v>
      </c>
      <c r="H6" s="29" t="s">
        <v>4</v>
      </c>
      <c r="I6" s="29" t="s">
        <v>5</v>
      </c>
    </row>
    <row r="7" spans="4:9" s="1" customFormat="1" ht="12.75">
      <c r="D7" s="24"/>
      <c r="E7" s="25"/>
      <c r="F7" s="25"/>
      <c r="G7" s="25"/>
      <c r="H7" s="25"/>
      <c r="I7" s="25"/>
    </row>
    <row r="8" spans="1:9" s="1" customFormat="1" ht="12.75">
      <c r="A8" s="1" t="s">
        <v>0</v>
      </c>
      <c r="C8" s="39"/>
      <c r="D8" s="30">
        <v>220</v>
      </c>
      <c r="E8" s="2" t="s">
        <v>6</v>
      </c>
      <c r="F8" s="31">
        <v>16</v>
      </c>
      <c r="G8" s="19">
        <f>$B$4*H8</f>
        <v>2252800</v>
      </c>
      <c r="H8" s="19">
        <f>IF(ISBLANK(C8),D8*F8,F8*C8/$B$4)</f>
        <v>3520</v>
      </c>
      <c r="I8" s="5">
        <f>H8/D8</f>
        <v>16</v>
      </c>
    </row>
    <row r="9" spans="4:9" s="1" customFormat="1" ht="12.75">
      <c r="D9" s="4"/>
      <c r="E9" s="2"/>
      <c r="F9" s="5"/>
      <c r="G9" s="5"/>
      <c r="H9" s="5"/>
      <c r="I9" s="5"/>
    </row>
    <row r="10" spans="1:9" ht="12.75">
      <c r="A10" s="7" t="s">
        <v>7</v>
      </c>
      <c r="B10" s="8"/>
      <c r="C10" s="8"/>
      <c r="D10" s="9"/>
      <c r="E10" s="10"/>
      <c r="F10" s="11"/>
      <c r="G10" s="11"/>
      <c r="H10" s="11"/>
      <c r="I10" s="11"/>
    </row>
    <row r="11" spans="2:9" ht="12.75">
      <c r="B11" s="12" t="s">
        <v>70</v>
      </c>
      <c r="C11" s="40"/>
      <c r="D11" s="32">
        <v>6.35</v>
      </c>
      <c r="E11" s="14" t="s">
        <v>8</v>
      </c>
      <c r="F11" s="34">
        <v>30</v>
      </c>
      <c r="G11" s="18">
        <f aca="true" t="shared" si="0" ref="G11:G24">$B$4*H11</f>
        <v>121920</v>
      </c>
      <c r="H11" s="18">
        <f aca="true" t="shared" si="1" ref="H11:H24">IF(ISBLANK(C11),D11*F11,F11*C11/$B$4)</f>
        <v>190.5</v>
      </c>
      <c r="I11" s="15">
        <f aca="true" t="shared" si="2" ref="I11:I24">H11/$D$8</f>
        <v>0.865909090909091</v>
      </c>
    </row>
    <row r="12" spans="2:9" ht="12.75">
      <c r="B12" s="12" t="s">
        <v>69</v>
      </c>
      <c r="C12" s="40"/>
      <c r="D12" s="32"/>
      <c r="E12" s="14" t="s">
        <v>8</v>
      </c>
      <c r="F12" s="45"/>
      <c r="G12" s="22">
        <f t="shared" si="0"/>
        <v>0</v>
      </c>
      <c r="H12" s="22">
        <f t="shared" si="1"/>
        <v>0</v>
      </c>
      <c r="I12" s="20">
        <f t="shared" si="2"/>
        <v>0</v>
      </c>
    </row>
    <row r="13" spans="2:9" ht="12.75">
      <c r="B13" s="12" t="s">
        <v>68</v>
      </c>
      <c r="C13" s="40"/>
      <c r="D13" s="32"/>
      <c r="E13" s="14" t="s">
        <v>8</v>
      </c>
      <c r="F13" s="45"/>
      <c r="G13" s="22">
        <f t="shared" si="0"/>
        <v>0</v>
      </c>
      <c r="H13" s="22">
        <f t="shared" si="1"/>
        <v>0</v>
      </c>
      <c r="I13" s="20">
        <f t="shared" si="2"/>
        <v>0</v>
      </c>
    </row>
    <row r="14" spans="2:9" ht="12.75">
      <c r="B14" s="12" t="s">
        <v>67</v>
      </c>
      <c r="C14" s="40"/>
      <c r="D14" s="32"/>
      <c r="E14" s="14" t="s">
        <v>8</v>
      </c>
      <c r="F14" s="45"/>
      <c r="G14" s="22">
        <f t="shared" si="0"/>
        <v>0</v>
      </c>
      <c r="H14" s="22">
        <f t="shared" si="1"/>
        <v>0</v>
      </c>
      <c r="I14" s="20">
        <f t="shared" si="2"/>
        <v>0</v>
      </c>
    </row>
    <row r="15" spans="2:9" ht="12.75">
      <c r="B15" s="12" t="s">
        <v>66</v>
      </c>
      <c r="C15" s="40"/>
      <c r="D15" s="32"/>
      <c r="E15" s="14" t="s">
        <v>8</v>
      </c>
      <c r="F15" s="45"/>
      <c r="G15" s="22">
        <f t="shared" si="0"/>
        <v>0</v>
      </c>
      <c r="H15" s="22">
        <f t="shared" si="1"/>
        <v>0</v>
      </c>
      <c r="I15" s="20">
        <f t="shared" si="2"/>
        <v>0</v>
      </c>
    </row>
    <row r="16" spans="2:9" ht="12.75">
      <c r="B16" s="12" t="s">
        <v>65</v>
      </c>
      <c r="C16" s="40"/>
      <c r="D16" s="32"/>
      <c r="E16" s="14" t="s">
        <v>8</v>
      </c>
      <c r="F16" s="45"/>
      <c r="G16" s="22">
        <f t="shared" si="0"/>
        <v>0</v>
      </c>
      <c r="H16" s="22">
        <f t="shared" si="1"/>
        <v>0</v>
      </c>
      <c r="I16" s="20">
        <f t="shared" si="2"/>
        <v>0</v>
      </c>
    </row>
    <row r="17" spans="2:9" ht="12.75">
      <c r="B17" s="12" t="s">
        <v>64</v>
      </c>
      <c r="C17" s="40"/>
      <c r="D17" s="32"/>
      <c r="E17" s="14" t="s">
        <v>8</v>
      </c>
      <c r="F17" s="45"/>
      <c r="G17" s="22">
        <f t="shared" si="0"/>
        <v>0</v>
      </c>
      <c r="H17" s="22">
        <f t="shared" si="1"/>
        <v>0</v>
      </c>
      <c r="I17" s="20">
        <f t="shared" si="2"/>
        <v>0</v>
      </c>
    </row>
    <row r="18" spans="2:9" ht="12.75">
      <c r="B18" s="12" t="s">
        <v>63</v>
      </c>
      <c r="C18" s="40"/>
      <c r="D18" s="32"/>
      <c r="E18" s="14" t="s">
        <v>8</v>
      </c>
      <c r="F18" s="45"/>
      <c r="G18" s="22">
        <f t="shared" si="0"/>
        <v>0</v>
      </c>
      <c r="H18" s="22">
        <f t="shared" si="1"/>
        <v>0</v>
      </c>
      <c r="I18" s="20">
        <f t="shared" si="2"/>
        <v>0</v>
      </c>
    </row>
    <row r="19" spans="2:9" ht="12.75">
      <c r="B19" s="12" t="s">
        <v>62</v>
      </c>
      <c r="C19" s="40"/>
      <c r="D19" s="32">
        <v>114</v>
      </c>
      <c r="E19" s="14" t="s">
        <v>9</v>
      </c>
      <c r="F19" s="45">
        <v>2.25</v>
      </c>
      <c r="G19" s="22">
        <f t="shared" si="0"/>
        <v>164160</v>
      </c>
      <c r="H19" s="22">
        <f t="shared" si="1"/>
        <v>256.5</v>
      </c>
      <c r="I19" s="20">
        <f t="shared" si="2"/>
        <v>1.165909090909091</v>
      </c>
    </row>
    <row r="20" spans="2:9" ht="12.75">
      <c r="B20" s="12" t="s">
        <v>71</v>
      </c>
      <c r="C20" s="40"/>
      <c r="D20" s="32"/>
      <c r="E20" s="14" t="s">
        <v>9</v>
      </c>
      <c r="F20" s="45"/>
      <c r="G20" s="22">
        <f t="shared" si="0"/>
        <v>0</v>
      </c>
      <c r="H20" s="22">
        <f t="shared" si="1"/>
        <v>0</v>
      </c>
      <c r="I20" s="20">
        <f t="shared" si="2"/>
        <v>0</v>
      </c>
    </row>
    <row r="21" spans="2:9" ht="12.75">
      <c r="B21" s="12" t="s">
        <v>61</v>
      </c>
      <c r="C21" s="40"/>
      <c r="D21" s="32">
        <v>1700</v>
      </c>
      <c r="E21" s="14" t="s">
        <v>10</v>
      </c>
      <c r="F21" s="45">
        <v>0.11</v>
      </c>
      <c r="G21" s="22">
        <f t="shared" si="0"/>
        <v>119680</v>
      </c>
      <c r="H21" s="22">
        <f t="shared" si="1"/>
        <v>187</v>
      </c>
      <c r="I21" s="20">
        <f t="shared" si="2"/>
        <v>0.85</v>
      </c>
    </row>
    <row r="22" spans="2:9" ht="12.75">
      <c r="B22" s="12" t="s">
        <v>60</v>
      </c>
      <c r="C22" s="40"/>
      <c r="D22" s="32"/>
      <c r="E22" s="14" t="s">
        <v>10</v>
      </c>
      <c r="F22" s="45"/>
      <c r="G22" s="22">
        <f t="shared" si="0"/>
        <v>0</v>
      </c>
      <c r="H22" s="22">
        <f t="shared" si="1"/>
        <v>0</v>
      </c>
      <c r="I22" s="20">
        <f t="shared" si="2"/>
        <v>0</v>
      </c>
    </row>
    <row r="23" spans="2:9" ht="12.75">
      <c r="B23" s="12" t="s">
        <v>59</v>
      </c>
      <c r="C23" s="40"/>
      <c r="D23" s="32">
        <v>175</v>
      </c>
      <c r="E23" s="14" t="s">
        <v>10</v>
      </c>
      <c r="F23" s="45">
        <v>0.13</v>
      </c>
      <c r="G23" s="22">
        <f t="shared" si="0"/>
        <v>14560</v>
      </c>
      <c r="H23" s="22">
        <f t="shared" si="1"/>
        <v>22.75</v>
      </c>
      <c r="I23" s="20">
        <f t="shared" si="2"/>
        <v>0.10340909090909091</v>
      </c>
    </row>
    <row r="24" spans="2:9" ht="12.75">
      <c r="B24" s="8" t="s">
        <v>58</v>
      </c>
      <c r="C24" s="41"/>
      <c r="D24" s="33">
        <v>90</v>
      </c>
      <c r="E24" s="10" t="s">
        <v>10</v>
      </c>
      <c r="F24" s="46">
        <v>0.1</v>
      </c>
      <c r="G24" s="23">
        <f t="shared" si="0"/>
        <v>5760</v>
      </c>
      <c r="H24" s="23">
        <f t="shared" si="1"/>
        <v>9</v>
      </c>
      <c r="I24" s="21">
        <f t="shared" si="2"/>
        <v>0.04090909090909091</v>
      </c>
    </row>
    <row r="25" spans="2:9" s="1" customFormat="1" ht="12.75">
      <c r="B25" s="1" t="s">
        <v>11</v>
      </c>
      <c r="D25" s="4"/>
      <c r="E25" s="2"/>
      <c r="F25" s="5"/>
      <c r="G25" s="19">
        <f>SUM(G11:G24)</f>
        <v>426080</v>
      </c>
      <c r="H25" s="19">
        <f>SUM(H11:H24)</f>
        <v>665.75</v>
      </c>
      <c r="I25" s="5">
        <f>SUM(I11:I24)</f>
        <v>3.0261363636363643</v>
      </c>
    </row>
    <row r="26" spans="4:9" ht="12.75">
      <c r="D26" s="13"/>
      <c r="F26" s="15"/>
      <c r="G26" s="15"/>
      <c r="H26" s="15"/>
      <c r="I26" s="15"/>
    </row>
    <row r="27" spans="1:9" ht="12.75">
      <c r="A27" s="7" t="s">
        <v>12</v>
      </c>
      <c r="B27" s="8"/>
      <c r="C27" s="43" t="s">
        <v>29</v>
      </c>
      <c r="D27" s="9"/>
      <c r="E27" s="10"/>
      <c r="F27" s="11"/>
      <c r="G27" s="11"/>
      <c r="H27" s="11"/>
      <c r="I27" s="11"/>
    </row>
    <row r="28" spans="2:9" ht="12.75">
      <c r="B28" s="51" t="s">
        <v>42</v>
      </c>
      <c r="C28" s="14" t="s">
        <v>28</v>
      </c>
      <c r="D28" s="14" t="s">
        <v>28</v>
      </c>
      <c r="E28" s="14" t="s">
        <v>6</v>
      </c>
      <c r="F28" s="34">
        <v>0.15</v>
      </c>
      <c r="G28" s="18">
        <f aca="true" t="shared" si="3" ref="G28:G42">$B$4*H28</f>
        <v>21120</v>
      </c>
      <c r="H28" s="18">
        <f>IF(ISBLANK($C$8),$D$8*F28,F28*$D$8/$B$4)</f>
        <v>33</v>
      </c>
      <c r="I28" s="15">
        <f aca="true" t="shared" si="4" ref="I28:I42">H28/$D$8</f>
        <v>0.15</v>
      </c>
    </row>
    <row r="29" spans="2:9" ht="12.75">
      <c r="B29" s="51" t="s">
        <v>43</v>
      </c>
      <c r="C29" s="14" t="s">
        <v>28</v>
      </c>
      <c r="D29" s="14" t="s">
        <v>28</v>
      </c>
      <c r="E29" s="14" t="s">
        <v>6</v>
      </c>
      <c r="F29" s="45">
        <v>0.5</v>
      </c>
      <c r="G29" s="22">
        <f t="shared" si="3"/>
        <v>70400</v>
      </c>
      <c r="H29" s="22">
        <f>IF(ISBLANK($C$8),$D$8*F29,F29*$D$8/$B$4)</f>
        <v>110</v>
      </c>
      <c r="I29" s="20">
        <f t="shared" si="4"/>
        <v>0.5</v>
      </c>
    </row>
    <row r="30" spans="2:9" ht="12.75">
      <c r="B30" s="51" t="s">
        <v>30</v>
      </c>
      <c r="C30" s="40"/>
      <c r="D30" s="14" t="s">
        <v>28</v>
      </c>
      <c r="E30" s="14" t="s">
        <v>15</v>
      </c>
      <c r="F30" s="47">
        <v>25</v>
      </c>
      <c r="G30" s="22">
        <f t="shared" si="3"/>
        <v>16000</v>
      </c>
      <c r="H30" s="22">
        <f aca="true" t="shared" si="5" ref="H30:H42">IF(ISBLANK(C30),F30,C30/$B$4)</f>
        <v>25</v>
      </c>
      <c r="I30" s="20">
        <f t="shared" si="4"/>
        <v>0.11363636363636363</v>
      </c>
    </row>
    <row r="31" spans="2:9" ht="12.75">
      <c r="B31" s="51" t="s">
        <v>72</v>
      </c>
      <c r="C31" s="40"/>
      <c r="D31" s="14" t="s">
        <v>28</v>
      </c>
      <c r="E31" s="14" t="s">
        <v>15</v>
      </c>
      <c r="F31" s="47">
        <v>100</v>
      </c>
      <c r="G31" s="22">
        <f t="shared" si="3"/>
        <v>64000</v>
      </c>
      <c r="H31" s="22">
        <f t="shared" si="5"/>
        <v>100</v>
      </c>
      <c r="I31" s="20">
        <f t="shared" si="4"/>
        <v>0.45454545454545453</v>
      </c>
    </row>
    <row r="32" spans="2:9" ht="12.75">
      <c r="B32" s="51" t="s">
        <v>31</v>
      </c>
      <c r="C32" s="40"/>
      <c r="D32" s="14" t="s">
        <v>28</v>
      </c>
      <c r="E32" s="14" t="s">
        <v>15</v>
      </c>
      <c r="F32" s="47">
        <v>15</v>
      </c>
      <c r="G32" s="22">
        <f t="shared" si="3"/>
        <v>9600</v>
      </c>
      <c r="H32" s="22">
        <f t="shared" si="5"/>
        <v>15</v>
      </c>
      <c r="I32" s="20">
        <f t="shared" si="4"/>
        <v>0.06818181818181818</v>
      </c>
    </row>
    <row r="33" spans="2:9" ht="12.75">
      <c r="B33" s="51" t="s">
        <v>32</v>
      </c>
      <c r="C33" s="40"/>
      <c r="D33" s="14" t="s">
        <v>28</v>
      </c>
      <c r="E33" s="14" t="s">
        <v>15</v>
      </c>
      <c r="F33" s="47">
        <v>10</v>
      </c>
      <c r="G33" s="22">
        <f t="shared" si="3"/>
        <v>6400</v>
      </c>
      <c r="H33" s="22">
        <f t="shared" si="5"/>
        <v>10</v>
      </c>
      <c r="I33" s="20">
        <f t="shared" si="4"/>
        <v>0.045454545454545456</v>
      </c>
    </row>
    <row r="34" spans="2:9" ht="12.75">
      <c r="B34" s="51" t="s">
        <v>33</v>
      </c>
      <c r="C34" s="40"/>
      <c r="D34" s="14" t="s">
        <v>28</v>
      </c>
      <c r="E34" s="14" t="s">
        <v>15</v>
      </c>
      <c r="F34" s="47">
        <v>10</v>
      </c>
      <c r="G34" s="22">
        <f t="shared" si="3"/>
        <v>6400</v>
      </c>
      <c r="H34" s="22">
        <f t="shared" si="5"/>
        <v>10</v>
      </c>
      <c r="I34" s="20">
        <f t="shared" si="4"/>
        <v>0.045454545454545456</v>
      </c>
    </row>
    <row r="35" spans="2:9" ht="12.75">
      <c r="B35" s="51" t="s">
        <v>34</v>
      </c>
      <c r="C35" s="40"/>
      <c r="D35" s="14" t="s">
        <v>28</v>
      </c>
      <c r="E35" s="14" t="s">
        <v>15</v>
      </c>
      <c r="F35" s="47"/>
      <c r="G35" s="22">
        <f t="shared" si="3"/>
        <v>0</v>
      </c>
      <c r="H35" s="22">
        <f t="shared" si="5"/>
        <v>0</v>
      </c>
      <c r="I35" s="20">
        <f t="shared" si="4"/>
        <v>0</v>
      </c>
    </row>
    <row r="36" spans="2:9" ht="12.75">
      <c r="B36" s="51" t="s">
        <v>35</v>
      </c>
      <c r="C36" s="40"/>
      <c r="D36" s="14" t="s">
        <v>28</v>
      </c>
      <c r="E36" s="14" t="s">
        <v>15</v>
      </c>
      <c r="F36" s="47">
        <v>10</v>
      </c>
      <c r="G36" s="22">
        <f t="shared" si="3"/>
        <v>6400</v>
      </c>
      <c r="H36" s="22">
        <f t="shared" si="5"/>
        <v>10</v>
      </c>
      <c r="I36" s="20">
        <f t="shared" si="4"/>
        <v>0.045454545454545456</v>
      </c>
    </row>
    <row r="37" spans="2:9" ht="12.75">
      <c r="B37" s="51" t="s">
        <v>36</v>
      </c>
      <c r="C37" s="40"/>
      <c r="D37" s="14" t="s">
        <v>28</v>
      </c>
      <c r="E37" s="14" t="s">
        <v>15</v>
      </c>
      <c r="F37" s="47"/>
      <c r="G37" s="22">
        <f t="shared" si="3"/>
        <v>0</v>
      </c>
      <c r="H37" s="22">
        <f t="shared" si="5"/>
        <v>0</v>
      </c>
      <c r="I37" s="20">
        <f t="shared" si="4"/>
        <v>0</v>
      </c>
    </row>
    <row r="38" spans="2:9" ht="12.75">
      <c r="B38" s="51" t="s">
        <v>37</v>
      </c>
      <c r="C38" s="40"/>
      <c r="D38" s="14" t="s">
        <v>28</v>
      </c>
      <c r="E38" s="14" t="s">
        <v>15</v>
      </c>
      <c r="F38" s="47">
        <v>90</v>
      </c>
      <c r="G38" s="22">
        <f t="shared" si="3"/>
        <v>57600</v>
      </c>
      <c r="H38" s="22">
        <f t="shared" si="5"/>
        <v>90</v>
      </c>
      <c r="I38" s="20">
        <f t="shared" si="4"/>
        <v>0.4090909090909091</v>
      </c>
    </row>
    <row r="39" spans="2:9" ht="12.75">
      <c r="B39" s="51" t="s">
        <v>38</v>
      </c>
      <c r="C39" s="40"/>
      <c r="D39" s="14" t="s">
        <v>28</v>
      </c>
      <c r="E39" s="14" t="s">
        <v>15</v>
      </c>
      <c r="F39" s="47">
        <v>100</v>
      </c>
      <c r="G39" s="22">
        <f t="shared" si="3"/>
        <v>64000</v>
      </c>
      <c r="H39" s="22">
        <f t="shared" si="5"/>
        <v>100</v>
      </c>
      <c r="I39" s="20">
        <f t="shared" si="4"/>
        <v>0.45454545454545453</v>
      </c>
    </row>
    <row r="40" spans="2:9" ht="12.75">
      <c r="B40" s="51" t="s">
        <v>39</v>
      </c>
      <c r="C40" s="40"/>
      <c r="D40" s="14" t="s">
        <v>28</v>
      </c>
      <c r="E40" s="14" t="s">
        <v>15</v>
      </c>
      <c r="F40" s="47">
        <v>40</v>
      </c>
      <c r="G40" s="22">
        <f t="shared" si="3"/>
        <v>25600</v>
      </c>
      <c r="H40" s="22">
        <f t="shared" si="5"/>
        <v>40</v>
      </c>
      <c r="I40" s="20">
        <f t="shared" si="4"/>
        <v>0.18181818181818182</v>
      </c>
    </row>
    <row r="41" spans="2:9" ht="12.75">
      <c r="B41" s="51" t="s">
        <v>40</v>
      </c>
      <c r="C41" s="40"/>
      <c r="D41" s="14" t="s">
        <v>28</v>
      </c>
      <c r="E41" s="14" t="s">
        <v>15</v>
      </c>
      <c r="F41" s="48">
        <v>45</v>
      </c>
      <c r="G41" s="22">
        <f t="shared" si="3"/>
        <v>28800</v>
      </c>
      <c r="H41" s="22">
        <f t="shared" si="5"/>
        <v>45</v>
      </c>
      <c r="I41" s="20">
        <f t="shared" si="4"/>
        <v>0.20454545454545456</v>
      </c>
    </row>
    <row r="42" spans="2:9" ht="12.75">
      <c r="B42" s="8" t="s">
        <v>41</v>
      </c>
      <c r="C42" s="41"/>
      <c r="D42" s="10" t="s">
        <v>28</v>
      </c>
      <c r="E42" s="10" t="s">
        <v>15</v>
      </c>
      <c r="F42" s="49">
        <v>80</v>
      </c>
      <c r="G42" s="23">
        <f t="shared" si="3"/>
        <v>51200</v>
      </c>
      <c r="H42" s="23">
        <f t="shared" si="5"/>
        <v>80</v>
      </c>
      <c r="I42" s="21">
        <f t="shared" si="4"/>
        <v>0.36363636363636365</v>
      </c>
    </row>
    <row r="43" spans="2:9" s="1" customFormat="1" ht="12.75">
      <c r="B43" s="1" t="s">
        <v>13</v>
      </c>
      <c r="D43" s="4"/>
      <c r="E43" s="2"/>
      <c r="F43" s="5"/>
      <c r="G43" s="19">
        <f>SUM(G28:G42)</f>
        <v>427520</v>
      </c>
      <c r="H43" s="19">
        <f>SUM(H28:H42)</f>
        <v>668</v>
      </c>
      <c r="I43" s="5">
        <f>SUM(I28:I42)</f>
        <v>3.036363636363636</v>
      </c>
    </row>
    <row r="44" spans="4:9" ht="12.75">
      <c r="D44" s="13"/>
      <c r="F44" s="15"/>
      <c r="G44" s="15"/>
      <c r="H44" s="15"/>
      <c r="I44" s="15"/>
    </row>
    <row r="45" spans="1:9" ht="12.75">
      <c r="A45" s="7" t="s">
        <v>14</v>
      </c>
      <c r="B45" s="8"/>
      <c r="C45" s="8"/>
      <c r="D45" s="9"/>
      <c r="E45" s="10"/>
      <c r="F45" s="11"/>
      <c r="G45" s="11"/>
      <c r="H45" s="11"/>
      <c r="I45" s="11"/>
    </row>
    <row r="46" spans="2:9" ht="12.75">
      <c r="B46" s="12" t="s">
        <v>54</v>
      </c>
      <c r="C46" s="14" t="s">
        <v>28</v>
      </c>
      <c r="D46" s="32">
        <v>0.33</v>
      </c>
      <c r="E46" s="14" t="s">
        <v>15</v>
      </c>
      <c r="F46" s="35">
        <v>1400</v>
      </c>
      <c r="G46" s="18">
        <f>$B$4*H46</f>
        <v>295680</v>
      </c>
      <c r="H46" s="18">
        <f>D46*F46</f>
        <v>462</v>
      </c>
      <c r="I46" s="15">
        <f>H46/$D$8</f>
        <v>2.1</v>
      </c>
    </row>
    <row r="47" spans="2:9" ht="12.75">
      <c r="B47" s="12" t="s">
        <v>55</v>
      </c>
      <c r="C47" s="14" t="s">
        <v>28</v>
      </c>
      <c r="D47" s="32">
        <v>0.33</v>
      </c>
      <c r="E47" s="14" t="s">
        <v>15</v>
      </c>
      <c r="F47" s="47">
        <v>400</v>
      </c>
      <c r="G47" s="22">
        <f>$B$4*H47</f>
        <v>-84480</v>
      </c>
      <c r="H47" s="22">
        <f>-D47*F47</f>
        <v>-132</v>
      </c>
      <c r="I47" s="20">
        <f>H47/$D$8</f>
        <v>-0.6</v>
      </c>
    </row>
    <row r="48" spans="2:9" ht="12.75">
      <c r="B48" s="12" t="s">
        <v>56</v>
      </c>
      <c r="C48" s="14" t="s">
        <v>28</v>
      </c>
      <c r="D48" s="32">
        <v>0.02</v>
      </c>
      <c r="E48" s="14" t="s">
        <v>15</v>
      </c>
      <c r="F48" s="47">
        <v>1400</v>
      </c>
      <c r="G48" s="22">
        <f>$B$4*H48</f>
        <v>17920</v>
      </c>
      <c r="H48" s="22">
        <f>D48*F48</f>
        <v>28</v>
      </c>
      <c r="I48" s="20">
        <f>H48/$D$8</f>
        <v>0.12727272727272726</v>
      </c>
    </row>
    <row r="49" spans="2:9" ht="12.75">
      <c r="B49" s="8" t="s">
        <v>57</v>
      </c>
      <c r="C49" s="10" t="s">
        <v>28</v>
      </c>
      <c r="D49" s="33">
        <v>0.84</v>
      </c>
      <c r="E49" s="10" t="s">
        <v>15</v>
      </c>
      <c r="F49" s="50">
        <v>100</v>
      </c>
      <c r="G49" s="23">
        <f>$B$4*H49</f>
        <v>-53760</v>
      </c>
      <c r="H49" s="23">
        <f>-D49*F49</f>
        <v>-84</v>
      </c>
      <c r="I49" s="21">
        <f>H49/$D$8</f>
        <v>-0.38181818181818183</v>
      </c>
    </row>
    <row r="50" spans="2:9" s="1" customFormat="1" ht="12.75">
      <c r="B50" s="1" t="s">
        <v>16</v>
      </c>
      <c r="D50" s="4"/>
      <c r="E50" s="2"/>
      <c r="F50" s="5"/>
      <c r="G50" s="19">
        <f>SUM(G46:G49)</f>
        <v>175360</v>
      </c>
      <c r="H50" s="19">
        <f>SUM(H46:H49)</f>
        <v>274</v>
      </c>
      <c r="I50" s="5">
        <f>SUM(I46:I49)</f>
        <v>1.2454545454545454</v>
      </c>
    </row>
    <row r="51" spans="4:9" ht="12.75">
      <c r="D51" s="13"/>
      <c r="F51" s="15"/>
      <c r="G51" s="15"/>
      <c r="H51" s="15"/>
      <c r="I51" s="15"/>
    </row>
    <row r="52" spans="1:9" ht="12.75">
      <c r="A52" s="7" t="s">
        <v>17</v>
      </c>
      <c r="B52" s="8"/>
      <c r="C52" s="8"/>
      <c r="D52" s="9"/>
      <c r="E52" s="10"/>
      <c r="F52" s="11"/>
      <c r="G52" s="11"/>
      <c r="H52" s="11"/>
      <c r="I52" s="11"/>
    </row>
    <row r="53" spans="2:9" ht="12.75">
      <c r="B53" s="12" t="s">
        <v>53</v>
      </c>
      <c r="C53" s="40"/>
      <c r="D53" s="32">
        <v>12</v>
      </c>
      <c r="E53" s="14" t="s">
        <v>18</v>
      </c>
      <c r="F53" s="34">
        <v>10</v>
      </c>
      <c r="G53" s="18">
        <f>$B$4*H53</f>
        <v>76800</v>
      </c>
      <c r="H53" s="18">
        <f>IF(ISBLANK(C53),D53*F53,F53*C53/$B$4)</f>
        <v>120</v>
      </c>
      <c r="I53" s="15">
        <f>H53/$D$8</f>
        <v>0.5454545454545454</v>
      </c>
    </row>
    <row r="54" spans="2:9" ht="12.75">
      <c r="B54" s="12" t="s">
        <v>52</v>
      </c>
      <c r="C54" s="40"/>
      <c r="D54" s="32">
        <v>8</v>
      </c>
      <c r="E54" s="14" t="s">
        <v>18</v>
      </c>
      <c r="F54" s="34">
        <v>10</v>
      </c>
      <c r="G54" s="22">
        <f>$B$4*H54</f>
        <v>51200</v>
      </c>
      <c r="H54" s="22">
        <f>IF(ISBLANK(C54),D54*F54,F54*C54/$B$4)</f>
        <v>80</v>
      </c>
      <c r="I54" s="20">
        <f>H54/$D$8</f>
        <v>0.36363636363636365</v>
      </c>
    </row>
    <row r="55" spans="2:9" ht="12.75">
      <c r="B55" s="12" t="s">
        <v>50</v>
      </c>
      <c r="C55" s="40"/>
      <c r="D55" s="32">
        <v>5</v>
      </c>
      <c r="E55" s="14" t="s">
        <v>18</v>
      </c>
      <c r="F55" s="34">
        <v>10</v>
      </c>
      <c r="G55" s="22">
        <f>$B$4*H55</f>
        <v>32000</v>
      </c>
      <c r="H55" s="22">
        <f>IF(ISBLANK(C55),D55*F55,F55*C55/$B$4)</f>
        <v>50</v>
      </c>
      <c r="I55" s="20">
        <f>H55/$D$8</f>
        <v>0.22727272727272727</v>
      </c>
    </row>
    <row r="56" spans="2:9" ht="12.75">
      <c r="B56" s="12" t="s">
        <v>51</v>
      </c>
      <c r="C56" s="40"/>
      <c r="D56" s="32">
        <v>5</v>
      </c>
      <c r="E56" s="14" t="s">
        <v>18</v>
      </c>
      <c r="F56" s="34">
        <v>10</v>
      </c>
      <c r="G56" s="22">
        <f>$B$4*H56</f>
        <v>32000</v>
      </c>
      <c r="H56" s="22">
        <f>IF(ISBLANK(C56),D56*F56,F56*C56/$B$4)</f>
        <v>50</v>
      </c>
      <c r="I56" s="20">
        <f>H56/$D$8</f>
        <v>0.22727272727272727</v>
      </c>
    </row>
    <row r="57" spans="2:9" ht="12.75">
      <c r="B57" s="8" t="s">
        <v>49</v>
      </c>
      <c r="C57" s="10" t="s">
        <v>28</v>
      </c>
      <c r="D57" s="17">
        <f>H8</f>
        <v>3520</v>
      </c>
      <c r="E57" s="10" t="s">
        <v>15</v>
      </c>
      <c r="F57" s="36">
        <v>0.05</v>
      </c>
      <c r="G57" s="23">
        <f>$B$4*H57</f>
        <v>112640</v>
      </c>
      <c r="H57" s="23">
        <f>D57*F57</f>
        <v>176</v>
      </c>
      <c r="I57" s="21">
        <f>H57/$D$8</f>
        <v>0.8</v>
      </c>
    </row>
    <row r="58" spans="2:9" s="1" customFormat="1" ht="12.75">
      <c r="B58" s="1" t="s">
        <v>19</v>
      </c>
      <c r="D58" s="4">
        <f>SUM(D53:D56)</f>
        <v>30</v>
      </c>
      <c r="E58" s="2"/>
      <c r="F58" s="3"/>
      <c r="G58" s="19">
        <f>SUM(G53:G57)</f>
        <v>304640</v>
      </c>
      <c r="H58" s="19">
        <f>SUM(H53:H57)</f>
        <v>476</v>
      </c>
      <c r="I58" s="5">
        <f>SUM(I53:I57)</f>
        <v>2.1636363636363636</v>
      </c>
    </row>
    <row r="59" spans="4:9" ht="12.75">
      <c r="D59" s="13"/>
      <c r="F59" s="16"/>
      <c r="G59" s="16"/>
      <c r="H59" s="15"/>
      <c r="I59" s="15"/>
    </row>
    <row r="60" spans="1:9" ht="12.75">
      <c r="A60" s="7" t="s">
        <v>20</v>
      </c>
      <c r="B60" s="8"/>
      <c r="C60" s="8"/>
      <c r="D60" s="9"/>
      <c r="E60" s="10"/>
      <c r="F60" s="17"/>
      <c r="G60" s="17"/>
      <c r="H60" s="11"/>
      <c r="I60" s="11"/>
    </row>
    <row r="61" spans="2:9" ht="12.75">
      <c r="B61" s="12" t="s">
        <v>48</v>
      </c>
      <c r="C61" s="40"/>
      <c r="D61" s="35">
        <v>650</v>
      </c>
      <c r="E61" s="14" t="s">
        <v>15</v>
      </c>
      <c r="F61" s="37">
        <v>0.1033</v>
      </c>
      <c r="G61" s="18">
        <f>$B$4*H61</f>
        <v>42972.799999999996</v>
      </c>
      <c r="H61" s="18">
        <f>IF(ISBLANK(C61),D61*F61,F61*C61/$B$4)</f>
        <v>67.145</v>
      </c>
      <c r="I61" s="15">
        <f>H61/$D$8</f>
        <v>0.30520454545454545</v>
      </c>
    </row>
    <row r="62" spans="2:9" ht="12.75">
      <c r="B62" s="12" t="s">
        <v>47</v>
      </c>
      <c r="C62" s="40"/>
      <c r="D62" s="47">
        <v>1200</v>
      </c>
      <c r="E62" s="14" t="s">
        <v>15</v>
      </c>
      <c r="F62" s="37">
        <v>0.1033</v>
      </c>
      <c r="G62" s="22">
        <f>$B$4*H62</f>
        <v>79334.40000000001</v>
      </c>
      <c r="H62" s="22">
        <f>IF(ISBLANK(C62),D62*F62,F62*C62/$B$4)</f>
        <v>123.96000000000001</v>
      </c>
      <c r="I62" s="20">
        <f>H62/$D$8</f>
        <v>0.5634545454545455</v>
      </c>
    </row>
    <row r="63" spans="2:9" ht="12.75">
      <c r="B63" s="12" t="s">
        <v>46</v>
      </c>
      <c r="C63" s="40"/>
      <c r="D63" s="47">
        <v>850</v>
      </c>
      <c r="E63" s="14" t="s">
        <v>15</v>
      </c>
      <c r="F63" s="37">
        <v>0.1033</v>
      </c>
      <c r="G63" s="22">
        <f>$B$4*H63</f>
        <v>56195.200000000004</v>
      </c>
      <c r="H63" s="22">
        <f>IF(ISBLANK(C63),D63*F63,F63*C63/$B$4)</f>
        <v>87.805</v>
      </c>
      <c r="I63" s="20">
        <f>H63/$D$8</f>
        <v>0.3991136363636364</v>
      </c>
    </row>
    <row r="64" spans="2:9" ht="12.75">
      <c r="B64" s="12" t="s">
        <v>44</v>
      </c>
      <c r="C64" s="40"/>
      <c r="D64" s="47">
        <v>200</v>
      </c>
      <c r="E64" s="14" t="s">
        <v>15</v>
      </c>
      <c r="F64" s="37">
        <v>0.155</v>
      </c>
      <c r="G64" s="22">
        <f>$B$4*H64</f>
        <v>19840</v>
      </c>
      <c r="H64" s="22">
        <f>IF(ISBLANK(C64),D64*F64,F64*C64/$B$4)</f>
        <v>31</v>
      </c>
      <c r="I64" s="20">
        <f>H64/$D$8</f>
        <v>0.1409090909090909</v>
      </c>
    </row>
    <row r="65" spans="2:9" ht="12.75">
      <c r="B65" s="8" t="s">
        <v>45</v>
      </c>
      <c r="C65" s="41"/>
      <c r="D65" s="50">
        <v>500</v>
      </c>
      <c r="E65" s="10" t="s">
        <v>15</v>
      </c>
      <c r="F65" s="36">
        <v>0.155</v>
      </c>
      <c r="G65" s="23">
        <f>$B$4*H65</f>
        <v>49600</v>
      </c>
      <c r="H65" s="23">
        <f>IF(ISBLANK(C65),D65*F65,F65*C65/$B$4)</f>
        <v>77.5</v>
      </c>
      <c r="I65" s="21">
        <f>H65/$D$8</f>
        <v>0.3522727272727273</v>
      </c>
    </row>
    <row r="66" spans="2:9" s="1" customFormat="1" ht="12.75">
      <c r="B66" s="1" t="s">
        <v>21</v>
      </c>
      <c r="D66" s="4"/>
      <c r="E66" s="2"/>
      <c r="F66" s="3"/>
      <c r="G66" s="19">
        <f>SUM(G61:G65)</f>
        <v>247942.40000000002</v>
      </c>
      <c r="H66" s="19">
        <f>SUM(H61:H65)</f>
        <v>387.41</v>
      </c>
      <c r="I66" s="5">
        <f>SUM(I61:I65)</f>
        <v>1.7609545454545454</v>
      </c>
    </row>
    <row r="67" spans="4:9" ht="12.75">
      <c r="D67" s="13"/>
      <c r="F67" s="16"/>
      <c r="G67" s="16"/>
      <c r="H67" s="15"/>
      <c r="I67" s="15"/>
    </row>
    <row r="68" spans="1:9" s="1" customFormat="1" ht="12.75">
      <c r="A68" s="1" t="s">
        <v>22</v>
      </c>
      <c r="D68" s="4"/>
      <c r="E68" s="2"/>
      <c r="F68" s="3"/>
      <c r="G68" s="28">
        <f>G25+G43+G50+G58+G66</f>
        <v>1581542.4</v>
      </c>
      <c r="H68" s="28">
        <f>H25+H43+H50+H58+H66</f>
        <v>2471.16</v>
      </c>
      <c r="I68" s="27">
        <f>I25+I43+I50+I58+I66</f>
        <v>11.232545454545454</v>
      </c>
    </row>
    <row r="69" spans="4:9" ht="12.75">
      <c r="D69" s="13"/>
      <c r="F69" s="16"/>
      <c r="G69" s="15"/>
      <c r="H69" s="15"/>
      <c r="I69" s="15"/>
    </row>
    <row r="70" spans="1:9" s="1" customFormat="1" ht="12.75">
      <c r="A70" s="1" t="s">
        <v>23</v>
      </c>
      <c r="D70" s="4"/>
      <c r="E70" s="2"/>
      <c r="F70" s="3"/>
      <c r="G70" s="28">
        <f>G8-G68</f>
        <v>671257.6000000001</v>
      </c>
      <c r="H70" s="28">
        <f>H8-H68</f>
        <v>1048.8400000000001</v>
      </c>
      <c r="I70" s="27">
        <f>I8-I68</f>
        <v>4.767454545454546</v>
      </c>
    </row>
    <row r="71" spans="4:9" ht="12.75">
      <c r="D71" s="13"/>
      <c r="F71" s="16"/>
      <c r="G71" s="16"/>
      <c r="H71" s="16"/>
      <c r="I71" s="16"/>
    </row>
    <row r="72" spans="4:9" ht="12.75">
      <c r="D72" s="13"/>
      <c r="F72" s="16"/>
      <c r="G72" s="16"/>
      <c r="H72" s="16"/>
      <c r="I72" s="16"/>
    </row>
    <row r="73" spans="4:9" ht="12.75">
      <c r="D73" s="13"/>
      <c r="F73" s="16"/>
      <c r="G73" s="16"/>
      <c r="H73" s="16"/>
      <c r="I73" s="16"/>
    </row>
    <row r="74" spans="4:9" ht="12.75">
      <c r="D74" s="13"/>
      <c r="F74" s="16"/>
      <c r="G74" s="16"/>
      <c r="H74" s="16"/>
      <c r="I74" s="16"/>
    </row>
    <row r="75" spans="4:9" ht="12.75">
      <c r="D75" s="13"/>
      <c r="F75" s="16"/>
      <c r="G75" s="16"/>
      <c r="H75" s="16"/>
      <c r="I75" s="16"/>
    </row>
    <row r="76" spans="4:9" ht="12.75">
      <c r="D76" s="13"/>
      <c r="F76" s="16"/>
      <c r="G76" s="16"/>
      <c r="H76" s="16"/>
      <c r="I76" s="16"/>
    </row>
    <row r="77" spans="4:7" ht="12.75">
      <c r="D77" s="13"/>
      <c r="F77" s="16"/>
      <c r="G77" s="16"/>
    </row>
    <row r="78" spans="4:7" ht="12.75">
      <c r="D78" s="13"/>
      <c r="F78" s="16"/>
      <c r="G78" s="16"/>
    </row>
    <row r="79" spans="4:7" ht="12.75">
      <c r="D79" s="13"/>
      <c r="F79" s="16"/>
      <c r="G79" s="16"/>
    </row>
    <row r="80" spans="4:7" ht="12.75">
      <c r="D80" s="13"/>
      <c r="F80" s="16"/>
      <c r="G80" s="16"/>
    </row>
    <row r="81" spans="4:7" ht="12.75">
      <c r="D81" s="13"/>
      <c r="F81" s="16"/>
      <c r="G81" s="16"/>
    </row>
    <row r="82" spans="4:7" ht="12.75">
      <c r="D82" s="13"/>
      <c r="F82" s="16"/>
      <c r="G82" s="16"/>
    </row>
    <row r="83" spans="4:7" ht="12.75">
      <c r="D83" s="13"/>
      <c r="F83" s="16"/>
      <c r="G83" s="16"/>
    </row>
    <row r="84" spans="4:7" ht="12.75">
      <c r="D84" s="13"/>
      <c r="F84" s="16"/>
      <c r="G84" s="16"/>
    </row>
    <row r="85" spans="4:7" ht="12.75">
      <c r="D85" s="13"/>
      <c r="F85" s="16"/>
      <c r="G85" s="16"/>
    </row>
    <row r="86" spans="4:7" ht="12.75">
      <c r="D86" s="13"/>
      <c r="F86" s="16"/>
      <c r="G86" s="16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  <row r="97" ht="12.75">
      <c r="D97" s="13"/>
    </row>
    <row r="98" ht="12.75">
      <c r="D98" s="13"/>
    </row>
    <row r="99" ht="12.75">
      <c r="D99" s="13"/>
    </row>
    <row r="100" ht="12.75">
      <c r="D100" s="13"/>
    </row>
    <row r="101" ht="12.75">
      <c r="D101" s="13"/>
    </row>
    <row r="102" ht="12.75">
      <c r="D102" s="13"/>
    </row>
    <row r="103" ht="12.75">
      <c r="D103" s="13"/>
    </row>
    <row r="104" ht="12.75">
      <c r="D104" s="13"/>
    </row>
    <row r="105" ht="12.75">
      <c r="D105" s="13"/>
    </row>
    <row r="106" ht="12.75">
      <c r="D106" s="13"/>
    </row>
    <row r="107" ht="12.75">
      <c r="D107" s="13"/>
    </row>
    <row r="108" ht="12.75">
      <c r="D108" s="13"/>
    </row>
    <row r="109" ht="12.75">
      <c r="D109" s="13"/>
    </row>
    <row r="110" ht="12.75">
      <c r="D110" s="13"/>
    </row>
    <row r="111" ht="12.75">
      <c r="D111" s="13"/>
    </row>
    <row r="112" ht="12.75">
      <c r="D112" s="13"/>
    </row>
    <row r="113" ht="12.75">
      <c r="D113" s="13"/>
    </row>
    <row r="114" ht="12.75">
      <c r="D114" s="13"/>
    </row>
    <row r="115" ht="12.75">
      <c r="D115" s="13"/>
    </row>
    <row r="116" ht="12.75">
      <c r="D116" s="13"/>
    </row>
    <row r="117" ht="12.75">
      <c r="D117" s="13"/>
    </row>
    <row r="118" ht="12.75">
      <c r="D118" s="13"/>
    </row>
    <row r="119" ht="12.75">
      <c r="D119" s="13"/>
    </row>
    <row r="120" ht="12.75">
      <c r="D120" s="13"/>
    </row>
    <row r="121" ht="12.75">
      <c r="D121" s="13"/>
    </row>
    <row r="122" ht="12.75">
      <c r="D122" s="13"/>
    </row>
    <row r="123" ht="12.75">
      <c r="D123" s="13"/>
    </row>
    <row r="124" ht="12.75">
      <c r="D124" s="13"/>
    </row>
    <row r="125" ht="12.75">
      <c r="D125" s="13"/>
    </row>
    <row r="126" ht="12.75">
      <c r="D126" s="13"/>
    </row>
    <row r="127" ht="12.75">
      <c r="D127" s="13"/>
    </row>
    <row r="128" ht="12.75">
      <c r="D128" s="13"/>
    </row>
    <row r="129" ht="12.75">
      <c r="D129" s="13"/>
    </row>
    <row r="130" ht="12.75">
      <c r="D130" s="13"/>
    </row>
    <row r="131" ht="12.75">
      <c r="D131" s="13"/>
    </row>
    <row r="132" ht="12.75">
      <c r="D132" s="13"/>
    </row>
    <row r="133" ht="12.75">
      <c r="D133" s="13"/>
    </row>
    <row r="134" ht="12.75">
      <c r="D134" s="13"/>
    </row>
    <row r="135" ht="12.75">
      <c r="D135" s="13"/>
    </row>
    <row r="136" ht="12.75">
      <c r="D136" s="13"/>
    </row>
    <row r="137" ht="12.75">
      <c r="D137" s="13"/>
    </row>
    <row r="138" ht="12.75">
      <c r="D138" s="13"/>
    </row>
    <row r="139" ht="12.75">
      <c r="D139" s="13"/>
    </row>
    <row r="140" ht="12.75">
      <c r="D140" s="13"/>
    </row>
    <row r="141" ht="12.75">
      <c r="D141" s="13"/>
    </row>
    <row r="142" ht="12.75">
      <c r="D142" s="13"/>
    </row>
    <row r="143" ht="12.75">
      <c r="D143" s="13"/>
    </row>
    <row r="144" ht="12.75">
      <c r="D144" s="13"/>
    </row>
    <row r="145" ht="12.75">
      <c r="D145" s="13"/>
    </row>
    <row r="146" ht="12.75">
      <c r="D146" s="13"/>
    </row>
    <row r="147" ht="12.75">
      <c r="D147" s="13"/>
    </row>
    <row r="148" ht="12.75">
      <c r="D148" s="13"/>
    </row>
    <row r="149" ht="12.75">
      <c r="D149" s="13"/>
    </row>
    <row r="150" ht="12.75">
      <c r="D150" s="13"/>
    </row>
    <row r="151" ht="12.75">
      <c r="D151" s="13"/>
    </row>
    <row r="152" ht="12.75">
      <c r="D152" s="13"/>
    </row>
    <row r="153" ht="12.75">
      <c r="D153" s="13"/>
    </row>
    <row r="154" ht="12.75">
      <c r="D154" s="13"/>
    </row>
    <row r="155" ht="12.75">
      <c r="D155" s="13"/>
    </row>
    <row r="156" ht="12.75">
      <c r="D156" s="13"/>
    </row>
    <row r="157" ht="12.75">
      <c r="D157" s="13"/>
    </row>
    <row r="158" ht="12.75">
      <c r="D158" s="13"/>
    </row>
    <row r="159" ht="12.75">
      <c r="D159" s="13"/>
    </row>
    <row r="160" ht="12.75">
      <c r="D160" s="13"/>
    </row>
    <row r="161" ht="12.75">
      <c r="D161" s="13"/>
    </row>
    <row r="162" ht="12.75">
      <c r="D162" s="13"/>
    </row>
    <row r="163" ht="12.75">
      <c r="D163" s="13"/>
    </row>
    <row r="164" ht="12.75">
      <c r="D164" s="13"/>
    </row>
    <row r="165" ht="12.75">
      <c r="D165" s="13"/>
    </row>
    <row r="166" ht="12.75">
      <c r="D166" s="13"/>
    </row>
    <row r="167" ht="12.75">
      <c r="D167" s="13"/>
    </row>
    <row r="168" ht="12.75">
      <c r="D168" s="13"/>
    </row>
    <row r="169" ht="12.75">
      <c r="D169" s="13"/>
    </row>
    <row r="170" ht="12.75">
      <c r="D170" s="13"/>
    </row>
    <row r="171" ht="12.75">
      <c r="D171" s="13"/>
    </row>
    <row r="172" ht="12.75">
      <c r="D172" s="13"/>
    </row>
    <row r="173" ht="12.75">
      <c r="D173" s="13"/>
    </row>
    <row r="174" ht="12.75">
      <c r="D174" s="13"/>
    </row>
    <row r="175" ht="12.75">
      <c r="D175" s="13"/>
    </row>
    <row r="176" ht="12.75">
      <c r="D176" s="13"/>
    </row>
    <row r="177" ht="12.75">
      <c r="D177" s="13"/>
    </row>
    <row r="178" ht="12.75">
      <c r="D178" s="13"/>
    </row>
    <row r="179" ht="12.75">
      <c r="D179" s="13"/>
    </row>
    <row r="180" ht="12.75">
      <c r="D180" s="13"/>
    </row>
    <row r="181" ht="12.75">
      <c r="D181" s="13"/>
    </row>
    <row r="182" ht="12.75">
      <c r="D182" s="13"/>
    </row>
    <row r="183" ht="12.75">
      <c r="D183" s="13"/>
    </row>
    <row r="184" ht="12.75">
      <c r="D184" s="13"/>
    </row>
    <row r="185" ht="12.75">
      <c r="D185" s="13"/>
    </row>
    <row r="186" ht="12.75">
      <c r="D186" s="13"/>
    </row>
    <row r="187" ht="12.75">
      <c r="D187" s="13"/>
    </row>
    <row r="188" ht="12.75">
      <c r="D188" s="13"/>
    </row>
    <row r="189" ht="12.75">
      <c r="D189" s="13"/>
    </row>
    <row r="190" ht="12.75">
      <c r="D190" s="13"/>
    </row>
    <row r="191" ht="12.75">
      <c r="D191" s="13"/>
    </row>
    <row r="192" ht="12.75">
      <c r="D192" s="13"/>
    </row>
    <row r="193" ht="12.75">
      <c r="D193" s="13"/>
    </row>
    <row r="194" ht="12.75">
      <c r="D194" s="13"/>
    </row>
    <row r="195" ht="12.75">
      <c r="D195" s="13"/>
    </row>
    <row r="196" ht="12.75">
      <c r="D196" s="13"/>
    </row>
    <row r="197" ht="12.75">
      <c r="D197" s="13"/>
    </row>
    <row r="198" ht="12.75">
      <c r="D198" s="13"/>
    </row>
    <row r="199" ht="12.75">
      <c r="D199" s="13"/>
    </row>
    <row r="200" ht="12.75">
      <c r="D200" s="13"/>
    </row>
    <row r="201" ht="12.75">
      <c r="D201" s="13"/>
    </row>
    <row r="202" ht="12.75">
      <c r="D202" s="13"/>
    </row>
    <row r="203" ht="12.75">
      <c r="D203" s="13"/>
    </row>
    <row r="204" ht="12.75">
      <c r="D204" s="13"/>
    </row>
    <row r="205" ht="12.75">
      <c r="D205" s="13"/>
    </row>
    <row r="206" ht="12.75">
      <c r="D206" s="13"/>
    </row>
    <row r="207" ht="12.75">
      <c r="D207" s="13"/>
    </row>
    <row r="208" ht="12.75">
      <c r="D208" s="13"/>
    </row>
    <row r="209" ht="12.75">
      <c r="D209" s="13"/>
    </row>
    <row r="210" ht="12.75">
      <c r="D210" s="13"/>
    </row>
    <row r="211" ht="12.75">
      <c r="D211" s="13"/>
    </row>
    <row r="212" ht="12.75">
      <c r="D212" s="13"/>
    </row>
    <row r="213" ht="12.75">
      <c r="D213" s="13"/>
    </row>
    <row r="214" ht="12.75">
      <c r="D214" s="13"/>
    </row>
    <row r="215" ht="12.75">
      <c r="D215" s="13"/>
    </row>
    <row r="216" ht="12.75">
      <c r="D216" s="13"/>
    </row>
    <row r="217" ht="12.75">
      <c r="D217" s="13"/>
    </row>
    <row r="218" ht="12.75">
      <c r="D218" s="13"/>
    </row>
    <row r="219" ht="12.75">
      <c r="D219" s="13"/>
    </row>
    <row r="220" ht="12.75">
      <c r="D220" s="13"/>
    </row>
    <row r="221" ht="12.75">
      <c r="D221" s="13"/>
    </row>
    <row r="222" ht="12.75">
      <c r="D222" s="13"/>
    </row>
    <row r="223" ht="12.75">
      <c r="D223" s="13"/>
    </row>
    <row r="224" ht="12.75">
      <c r="D224" s="13"/>
    </row>
    <row r="225" ht="12.75">
      <c r="D225" s="13"/>
    </row>
    <row r="226" ht="12.75">
      <c r="D226" s="13"/>
    </row>
    <row r="227" ht="12.75">
      <c r="D227" s="13"/>
    </row>
    <row r="228" ht="12.75">
      <c r="D228" s="13"/>
    </row>
    <row r="229" ht="12.75">
      <c r="D229" s="13"/>
    </row>
    <row r="230" ht="12.75">
      <c r="D230" s="13"/>
    </row>
    <row r="231" ht="12.75">
      <c r="D231" s="13"/>
    </row>
    <row r="232" ht="12.75">
      <c r="D232" s="13"/>
    </row>
    <row r="233" ht="12.75">
      <c r="D233" s="13"/>
    </row>
    <row r="234" ht="12.75">
      <c r="D234" s="13"/>
    </row>
    <row r="235" ht="12.75">
      <c r="D235" s="13"/>
    </row>
    <row r="236" ht="12.75">
      <c r="D236" s="13"/>
    </row>
    <row r="237" ht="12.75">
      <c r="D237" s="13"/>
    </row>
    <row r="238" ht="12.75">
      <c r="D238" s="13"/>
    </row>
    <row r="239" ht="12.75">
      <c r="D239" s="13"/>
    </row>
    <row r="240" ht="12.75">
      <c r="D240" s="13"/>
    </row>
    <row r="241" ht="12.75">
      <c r="D241" s="13"/>
    </row>
    <row r="242" ht="12.75">
      <c r="D242" s="13"/>
    </row>
  </sheetData>
  <sheetProtection/>
  <printOptions/>
  <pageMargins left="1" right="1" top="1" bottom="1" header="0.5" footer="0.5"/>
  <pageSetup fitToHeight="1" fitToWidth="1" horizontalDpi="600" verticalDpi="600" orientation="portrait" scale="70" r:id="rId1"/>
  <headerFooter alignWithMargins="0">
    <oddFooter>&amp;R&amp;8&amp;F
Dairy Management at Virginia Tech
Adapted WI Dairy Profitability
Revised 11/7/01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2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2.421875" style="12" customWidth="1"/>
    <col min="2" max="2" width="41.00390625" style="12" bestFit="1" customWidth="1"/>
    <col min="3" max="3" width="12.7109375" style="12" customWidth="1"/>
    <col min="4" max="4" width="11.57421875" style="12" bestFit="1" customWidth="1"/>
    <col min="5" max="5" width="6.8515625" style="14" customWidth="1"/>
    <col min="6" max="6" width="10.00390625" style="12" bestFit="1" customWidth="1"/>
    <col min="7" max="7" width="15.28125" style="12" customWidth="1"/>
    <col min="8" max="8" width="10.57421875" style="12" customWidth="1"/>
    <col min="9" max="9" width="9.7109375" style="12" bestFit="1" customWidth="1"/>
    <col min="10" max="16384" width="9.140625" style="12" customWidth="1"/>
  </cols>
  <sheetData>
    <row r="1" ht="17.25">
      <c r="A1" s="26" t="s">
        <v>24</v>
      </c>
    </row>
    <row r="2" spans="1:4" ht="17.25">
      <c r="A2" s="26"/>
      <c r="C2" s="54" t="s">
        <v>74</v>
      </c>
      <c r="D2" s="53" t="s">
        <v>73</v>
      </c>
    </row>
    <row r="3" ht="12.75">
      <c r="B3" s="38" t="s">
        <v>26</v>
      </c>
    </row>
    <row r="4" spans="2:3" ht="12.75">
      <c r="B4" s="52">
        <v>640</v>
      </c>
      <c r="C4" s="44"/>
    </row>
    <row r="5" spans="3:9" s="1" customFormat="1" ht="12.75">
      <c r="C5" s="38" t="s">
        <v>27</v>
      </c>
      <c r="F5" s="38" t="s">
        <v>1</v>
      </c>
      <c r="G5" s="38" t="s">
        <v>3</v>
      </c>
      <c r="H5" s="38" t="s">
        <v>3</v>
      </c>
      <c r="I5" s="38" t="s">
        <v>3</v>
      </c>
    </row>
    <row r="6" spans="1:9" s="1" customFormat="1" ht="12.75">
      <c r="A6" s="7"/>
      <c r="B6" s="7"/>
      <c r="C6" s="29" t="s">
        <v>25</v>
      </c>
      <c r="D6" s="29" t="s">
        <v>4</v>
      </c>
      <c r="E6" s="6" t="s">
        <v>1</v>
      </c>
      <c r="F6" s="29" t="s">
        <v>2</v>
      </c>
      <c r="G6" s="42" t="str">
        <f>CONCATENATE("PER ",TEXT(B4,"0"))</f>
        <v>PER 640</v>
      </c>
      <c r="H6" s="29" t="s">
        <v>4</v>
      </c>
      <c r="I6" s="29" t="s">
        <v>5</v>
      </c>
    </row>
    <row r="7" spans="4:9" s="1" customFormat="1" ht="12.75">
      <c r="D7" s="24"/>
      <c r="E7" s="25"/>
      <c r="F7" s="25"/>
      <c r="G7" s="25"/>
      <c r="H7" s="25"/>
      <c r="I7" s="25"/>
    </row>
    <row r="8" spans="1:9" s="1" customFormat="1" ht="12.75">
      <c r="A8" s="1" t="s">
        <v>0</v>
      </c>
      <c r="C8" s="39"/>
      <c r="D8" s="30">
        <v>220</v>
      </c>
      <c r="E8" s="2" t="s">
        <v>6</v>
      </c>
      <c r="F8" s="31">
        <v>16</v>
      </c>
      <c r="G8" s="19">
        <f>$B$4*H8</f>
        <v>2252800</v>
      </c>
      <c r="H8" s="19">
        <f>IF(ISBLANK(C8),D8*F8,F8*C8/$B$4)</f>
        <v>3520</v>
      </c>
      <c r="I8" s="5">
        <f>H8/D8</f>
        <v>16</v>
      </c>
    </row>
    <row r="9" spans="4:9" s="1" customFormat="1" ht="12.75">
      <c r="D9" s="4"/>
      <c r="E9" s="2"/>
      <c r="F9" s="5"/>
      <c r="G9" s="5"/>
      <c r="H9" s="5"/>
      <c r="I9" s="5"/>
    </row>
    <row r="10" spans="1:9" ht="12.75">
      <c r="A10" s="7" t="s">
        <v>7</v>
      </c>
      <c r="B10" s="8"/>
      <c r="C10" s="8"/>
      <c r="D10" s="9"/>
      <c r="E10" s="10"/>
      <c r="F10" s="11"/>
      <c r="G10" s="11"/>
      <c r="H10" s="11"/>
      <c r="I10" s="11"/>
    </row>
    <row r="11" spans="2:9" ht="12.75">
      <c r="B11" s="12" t="s">
        <v>70</v>
      </c>
      <c r="C11" s="40"/>
      <c r="D11" s="32">
        <v>6.35</v>
      </c>
      <c r="E11" s="14" t="s">
        <v>8</v>
      </c>
      <c r="F11" s="34">
        <v>30</v>
      </c>
      <c r="G11" s="18">
        <f aca="true" t="shared" si="0" ref="G11:G24">$B$4*H11</f>
        <v>121920</v>
      </c>
      <c r="H11" s="18">
        <f aca="true" t="shared" si="1" ref="H11:H24">IF(ISBLANK(C11),D11*F11,F11*C11/$B$4)</f>
        <v>190.5</v>
      </c>
      <c r="I11" s="15">
        <f aca="true" t="shared" si="2" ref="I11:I24">H11/$D$8</f>
        <v>0.865909090909091</v>
      </c>
    </row>
    <row r="12" spans="2:9" ht="12.75">
      <c r="B12" s="12" t="s">
        <v>69</v>
      </c>
      <c r="C12" s="40"/>
      <c r="D12" s="32"/>
      <c r="E12" s="14" t="s">
        <v>8</v>
      </c>
      <c r="F12" s="45"/>
      <c r="G12" s="22">
        <f t="shared" si="0"/>
        <v>0</v>
      </c>
      <c r="H12" s="22">
        <f t="shared" si="1"/>
        <v>0</v>
      </c>
      <c r="I12" s="20">
        <f t="shared" si="2"/>
        <v>0</v>
      </c>
    </row>
    <row r="13" spans="2:9" ht="12.75">
      <c r="B13" s="12" t="s">
        <v>68</v>
      </c>
      <c r="C13" s="40"/>
      <c r="D13" s="32"/>
      <c r="E13" s="14" t="s">
        <v>8</v>
      </c>
      <c r="F13" s="45"/>
      <c r="G13" s="22">
        <f t="shared" si="0"/>
        <v>0</v>
      </c>
      <c r="H13" s="22">
        <f t="shared" si="1"/>
        <v>0</v>
      </c>
      <c r="I13" s="20">
        <f t="shared" si="2"/>
        <v>0</v>
      </c>
    </row>
    <row r="14" spans="2:9" ht="12.75">
      <c r="B14" s="12" t="s">
        <v>67</v>
      </c>
      <c r="C14" s="40"/>
      <c r="D14" s="32"/>
      <c r="E14" s="14" t="s">
        <v>8</v>
      </c>
      <c r="F14" s="45"/>
      <c r="G14" s="22">
        <f t="shared" si="0"/>
        <v>0</v>
      </c>
      <c r="H14" s="22">
        <f t="shared" si="1"/>
        <v>0</v>
      </c>
      <c r="I14" s="20">
        <f t="shared" si="2"/>
        <v>0</v>
      </c>
    </row>
    <row r="15" spans="2:9" ht="12.75">
      <c r="B15" s="12" t="s">
        <v>66</v>
      </c>
      <c r="C15" s="40"/>
      <c r="D15" s="32"/>
      <c r="E15" s="14" t="s">
        <v>8</v>
      </c>
      <c r="F15" s="45"/>
      <c r="G15" s="22">
        <f t="shared" si="0"/>
        <v>0</v>
      </c>
      <c r="H15" s="22">
        <f t="shared" si="1"/>
        <v>0</v>
      </c>
      <c r="I15" s="20">
        <f t="shared" si="2"/>
        <v>0</v>
      </c>
    </row>
    <row r="16" spans="2:9" ht="12.75">
      <c r="B16" s="12" t="s">
        <v>65</v>
      </c>
      <c r="C16" s="40"/>
      <c r="D16" s="32"/>
      <c r="E16" s="14" t="s">
        <v>8</v>
      </c>
      <c r="F16" s="45"/>
      <c r="G16" s="22">
        <f t="shared" si="0"/>
        <v>0</v>
      </c>
      <c r="H16" s="22">
        <f t="shared" si="1"/>
        <v>0</v>
      </c>
      <c r="I16" s="20">
        <f t="shared" si="2"/>
        <v>0</v>
      </c>
    </row>
    <row r="17" spans="2:9" ht="12.75">
      <c r="B17" s="12" t="s">
        <v>64</v>
      </c>
      <c r="C17" s="40"/>
      <c r="D17" s="32"/>
      <c r="E17" s="14" t="s">
        <v>8</v>
      </c>
      <c r="F17" s="45"/>
      <c r="G17" s="22">
        <f t="shared" si="0"/>
        <v>0</v>
      </c>
      <c r="H17" s="22">
        <f t="shared" si="1"/>
        <v>0</v>
      </c>
      <c r="I17" s="20">
        <f t="shared" si="2"/>
        <v>0</v>
      </c>
    </row>
    <row r="18" spans="2:9" ht="12.75">
      <c r="B18" s="12" t="s">
        <v>63</v>
      </c>
      <c r="C18" s="40"/>
      <c r="D18" s="32"/>
      <c r="E18" s="14" t="s">
        <v>8</v>
      </c>
      <c r="F18" s="45"/>
      <c r="G18" s="22">
        <f t="shared" si="0"/>
        <v>0</v>
      </c>
      <c r="H18" s="22">
        <f t="shared" si="1"/>
        <v>0</v>
      </c>
      <c r="I18" s="20">
        <f t="shared" si="2"/>
        <v>0</v>
      </c>
    </row>
    <row r="19" spans="2:9" ht="12.75">
      <c r="B19" s="12" t="s">
        <v>62</v>
      </c>
      <c r="C19" s="40"/>
      <c r="D19" s="32">
        <v>114</v>
      </c>
      <c r="E19" s="14" t="s">
        <v>9</v>
      </c>
      <c r="F19" s="45">
        <v>2.25</v>
      </c>
      <c r="G19" s="22">
        <f t="shared" si="0"/>
        <v>164160</v>
      </c>
      <c r="H19" s="22">
        <f t="shared" si="1"/>
        <v>256.5</v>
      </c>
      <c r="I19" s="20">
        <f t="shared" si="2"/>
        <v>1.165909090909091</v>
      </c>
    </row>
    <row r="20" spans="2:9" ht="12.75">
      <c r="B20" s="12" t="s">
        <v>71</v>
      </c>
      <c r="C20" s="40"/>
      <c r="D20" s="32"/>
      <c r="E20" s="14" t="s">
        <v>9</v>
      </c>
      <c r="F20" s="45"/>
      <c r="G20" s="22">
        <f t="shared" si="0"/>
        <v>0</v>
      </c>
      <c r="H20" s="22">
        <f t="shared" si="1"/>
        <v>0</v>
      </c>
      <c r="I20" s="20">
        <f t="shared" si="2"/>
        <v>0</v>
      </c>
    </row>
    <row r="21" spans="2:9" ht="12.75">
      <c r="B21" s="12" t="s">
        <v>61</v>
      </c>
      <c r="C21" s="40"/>
      <c r="D21" s="32">
        <v>1700</v>
      </c>
      <c r="E21" s="14" t="s">
        <v>10</v>
      </c>
      <c r="F21" s="45">
        <v>0.11</v>
      </c>
      <c r="G21" s="22">
        <f t="shared" si="0"/>
        <v>119680</v>
      </c>
      <c r="H21" s="22">
        <f t="shared" si="1"/>
        <v>187</v>
      </c>
      <c r="I21" s="20">
        <f t="shared" si="2"/>
        <v>0.85</v>
      </c>
    </row>
    <row r="22" spans="2:9" ht="12.75">
      <c r="B22" s="12" t="s">
        <v>60</v>
      </c>
      <c r="C22" s="40"/>
      <c r="D22" s="32"/>
      <c r="E22" s="14" t="s">
        <v>10</v>
      </c>
      <c r="F22" s="45"/>
      <c r="G22" s="22">
        <f t="shared" si="0"/>
        <v>0</v>
      </c>
      <c r="H22" s="22">
        <f t="shared" si="1"/>
        <v>0</v>
      </c>
      <c r="I22" s="20">
        <f t="shared" si="2"/>
        <v>0</v>
      </c>
    </row>
    <row r="23" spans="2:9" ht="12.75">
      <c r="B23" s="12" t="s">
        <v>59</v>
      </c>
      <c r="C23" s="40"/>
      <c r="D23" s="32">
        <v>175</v>
      </c>
      <c r="E23" s="14" t="s">
        <v>10</v>
      </c>
      <c r="F23" s="45">
        <v>0.13</v>
      </c>
      <c r="G23" s="22">
        <f t="shared" si="0"/>
        <v>14560</v>
      </c>
      <c r="H23" s="22">
        <f t="shared" si="1"/>
        <v>22.75</v>
      </c>
      <c r="I23" s="20">
        <f t="shared" si="2"/>
        <v>0.10340909090909091</v>
      </c>
    </row>
    <row r="24" spans="2:9" ht="12.75">
      <c r="B24" s="8" t="s">
        <v>58</v>
      </c>
      <c r="C24" s="41"/>
      <c r="D24" s="33">
        <v>90</v>
      </c>
      <c r="E24" s="10" t="s">
        <v>10</v>
      </c>
      <c r="F24" s="46">
        <v>0.1</v>
      </c>
      <c r="G24" s="23">
        <f t="shared" si="0"/>
        <v>5760</v>
      </c>
      <c r="H24" s="23">
        <f t="shared" si="1"/>
        <v>9</v>
      </c>
      <c r="I24" s="21">
        <f t="shared" si="2"/>
        <v>0.04090909090909091</v>
      </c>
    </row>
    <row r="25" spans="2:9" s="1" customFormat="1" ht="12.75">
      <c r="B25" s="1" t="s">
        <v>11</v>
      </c>
      <c r="D25" s="4"/>
      <c r="E25" s="2"/>
      <c r="F25" s="5"/>
      <c r="G25" s="19">
        <f>SUM(G11:G24)</f>
        <v>426080</v>
      </c>
      <c r="H25" s="19">
        <f>SUM(H11:H24)</f>
        <v>665.75</v>
      </c>
      <c r="I25" s="5">
        <f>SUM(I11:I24)</f>
        <v>3.0261363636363643</v>
      </c>
    </row>
    <row r="26" spans="4:9" ht="12.75">
      <c r="D26" s="13"/>
      <c r="F26" s="15"/>
      <c r="G26" s="15"/>
      <c r="H26" s="15"/>
      <c r="I26" s="15"/>
    </row>
    <row r="27" spans="1:9" ht="12.75">
      <c r="A27" s="7" t="s">
        <v>12</v>
      </c>
      <c r="B27" s="8"/>
      <c r="C27" s="43" t="s">
        <v>29</v>
      </c>
      <c r="D27" s="9"/>
      <c r="E27" s="10"/>
      <c r="F27" s="11"/>
      <c r="G27" s="11"/>
      <c r="H27" s="11"/>
      <c r="I27" s="11"/>
    </row>
    <row r="28" spans="2:9" ht="12.75">
      <c r="B28" s="51" t="s">
        <v>42</v>
      </c>
      <c r="C28" s="14" t="s">
        <v>28</v>
      </c>
      <c r="D28" s="14" t="s">
        <v>28</v>
      </c>
      <c r="E28" s="14" t="s">
        <v>6</v>
      </c>
      <c r="F28" s="34">
        <v>0.15</v>
      </c>
      <c r="G28" s="18">
        <f aca="true" t="shared" si="3" ref="G28:G42">$B$4*H28</f>
        <v>21120</v>
      </c>
      <c r="H28" s="18">
        <f>IF(ISBLANK($C$8),$D$8*F28,F28*$D$8/$B$4)</f>
        <v>33</v>
      </c>
      <c r="I28" s="15">
        <f aca="true" t="shared" si="4" ref="I28:I42">H28/$D$8</f>
        <v>0.15</v>
      </c>
    </row>
    <row r="29" spans="2:9" ht="12.75">
      <c r="B29" s="51" t="s">
        <v>43</v>
      </c>
      <c r="C29" s="14" t="s">
        <v>28</v>
      </c>
      <c r="D29" s="14" t="s">
        <v>28</v>
      </c>
      <c r="E29" s="14" t="s">
        <v>6</v>
      </c>
      <c r="F29" s="45">
        <v>0.5</v>
      </c>
      <c r="G29" s="22">
        <f t="shared" si="3"/>
        <v>70400</v>
      </c>
      <c r="H29" s="22">
        <f>IF(ISBLANK($C$8),$D$8*F29,F29*$D$8/$B$4)</f>
        <v>110</v>
      </c>
      <c r="I29" s="20">
        <f t="shared" si="4"/>
        <v>0.5</v>
      </c>
    </row>
    <row r="30" spans="2:9" ht="12.75">
      <c r="B30" s="51" t="s">
        <v>30</v>
      </c>
      <c r="C30" s="40"/>
      <c r="D30" s="14" t="s">
        <v>28</v>
      </c>
      <c r="E30" s="14" t="s">
        <v>15</v>
      </c>
      <c r="F30" s="47">
        <v>25</v>
      </c>
      <c r="G30" s="22">
        <f t="shared" si="3"/>
        <v>16000</v>
      </c>
      <c r="H30" s="22">
        <f aca="true" t="shared" si="5" ref="H30:H42">IF(ISBLANK(C30),F30,C30/$B$4)</f>
        <v>25</v>
      </c>
      <c r="I30" s="20">
        <f t="shared" si="4"/>
        <v>0.11363636363636363</v>
      </c>
    </row>
    <row r="31" spans="2:9" ht="12.75">
      <c r="B31" s="51" t="s">
        <v>72</v>
      </c>
      <c r="C31" s="40"/>
      <c r="D31" s="14" t="s">
        <v>28</v>
      </c>
      <c r="E31" s="14" t="s">
        <v>15</v>
      </c>
      <c r="F31" s="47">
        <v>100</v>
      </c>
      <c r="G31" s="22">
        <f t="shared" si="3"/>
        <v>64000</v>
      </c>
      <c r="H31" s="22">
        <f t="shared" si="5"/>
        <v>100</v>
      </c>
      <c r="I31" s="20">
        <f t="shared" si="4"/>
        <v>0.45454545454545453</v>
      </c>
    </row>
    <row r="32" spans="2:9" ht="12.75">
      <c r="B32" s="51" t="s">
        <v>31</v>
      </c>
      <c r="C32" s="40"/>
      <c r="D32" s="14" t="s">
        <v>28</v>
      </c>
      <c r="E32" s="14" t="s">
        <v>15</v>
      </c>
      <c r="F32" s="47">
        <v>15</v>
      </c>
      <c r="G32" s="22">
        <f t="shared" si="3"/>
        <v>9600</v>
      </c>
      <c r="H32" s="22">
        <f t="shared" si="5"/>
        <v>15</v>
      </c>
      <c r="I32" s="20">
        <f t="shared" si="4"/>
        <v>0.06818181818181818</v>
      </c>
    </row>
    <row r="33" spans="2:9" ht="12.75">
      <c r="B33" s="51" t="s">
        <v>32</v>
      </c>
      <c r="C33" s="40"/>
      <c r="D33" s="14" t="s">
        <v>28</v>
      </c>
      <c r="E33" s="14" t="s">
        <v>15</v>
      </c>
      <c r="F33" s="47">
        <v>10</v>
      </c>
      <c r="G33" s="22">
        <f t="shared" si="3"/>
        <v>6400</v>
      </c>
      <c r="H33" s="22">
        <f t="shared" si="5"/>
        <v>10</v>
      </c>
      <c r="I33" s="20">
        <f t="shared" si="4"/>
        <v>0.045454545454545456</v>
      </c>
    </row>
    <row r="34" spans="2:9" ht="12.75">
      <c r="B34" s="51" t="s">
        <v>33</v>
      </c>
      <c r="C34" s="40"/>
      <c r="D34" s="14" t="s">
        <v>28</v>
      </c>
      <c r="E34" s="14" t="s">
        <v>15</v>
      </c>
      <c r="F34" s="47">
        <v>10</v>
      </c>
      <c r="G34" s="22">
        <f t="shared" si="3"/>
        <v>6400</v>
      </c>
      <c r="H34" s="22">
        <f t="shared" si="5"/>
        <v>10</v>
      </c>
      <c r="I34" s="20">
        <f t="shared" si="4"/>
        <v>0.045454545454545456</v>
      </c>
    </row>
    <row r="35" spans="2:9" ht="12.75">
      <c r="B35" s="51" t="s">
        <v>34</v>
      </c>
      <c r="C35" s="40"/>
      <c r="D35" s="14" t="s">
        <v>28</v>
      </c>
      <c r="E35" s="14" t="s">
        <v>15</v>
      </c>
      <c r="F35" s="47"/>
      <c r="G35" s="22">
        <f t="shared" si="3"/>
        <v>0</v>
      </c>
      <c r="H35" s="22">
        <f t="shared" si="5"/>
        <v>0</v>
      </c>
      <c r="I35" s="20">
        <f t="shared" si="4"/>
        <v>0</v>
      </c>
    </row>
    <row r="36" spans="2:9" ht="12.75">
      <c r="B36" s="51" t="s">
        <v>35</v>
      </c>
      <c r="C36" s="40"/>
      <c r="D36" s="14" t="s">
        <v>28</v>
      </c>
      <c r="E36" s="14" t="s">
        <v>15</v>
      </c>
      <c r="F36" s="47">
        <v>10</v>
      </c>
      <c r="G36" s="22">
        <f t="shared" si="3"/>
        <v>6400</v>
      </c>
      <c r="H36" s="22">
        <f t="shared" si="5"/>
        <v>10</v>
      </c>
      <c r="I36" s="20">
        <f t="shared" si="4"/>
        <v>0.045454545454545456</v>
      </c>
    </row>
    <row r="37" spans="2:9" ht="12.75">
      <c r="B37" s="51" t="s">
        <v>36</v>
      </c>
      <c r="C37" s="40"/>
      <c r="D37" s="14" t="s">
        <v>28</v>
      </c>
      <c r="E37" s="14" t="s">
        <v>15</v>
      </c>
      <c r="F37" s="47"/>
      <c r="G37" s="22">
        <f t="shared" si="3"/>
        <v>0</v>
      </c>
      <c r="H37" s="22">
        <f t="shared" si="5"/>
        <v>0</v>
      </c>
      <c r="I37" s="20">
        <f t="shared" si="4"/>
        <v>0</v>
      </c>
    </row>
    <row r="38" spans="2:9" ht="12.75">
      <c r="B38" s="51" t="s">
        <v>37</v>
      </c>
      <c r="C38" s="40"/>
      <c r="D38" s="14" t="s">
        <v>28</v>
      </c>
      <c r="E38" s="14" t="s">
        <v>15</v>
      </c>
      <c r="F38" s="47">
        <v>90</v>
      </c>
      <c r="G38" s="22">
        <f t="shared" si="3"/>
        <v>57600</v>
      </c>
      <c r="H38" s="22">
        <f t="shared" si="5"/>
        <v>90</v>
      </c>
      <c r="I38" s="20">
        <f t="shared" si="4"/>
        <v>0.4090909090909091</v>
      </c>
    </row>
    <row r="39" spans="2:9" ht="12.75">
      <c r="B39" s="51" t="s">
        <v>38</v>
      </c>
      <c r="C39" s="40"/>
      <c r="D39" s="14" t="s">
        <v>28</v>
      </c>
      <c r="E39" s="14" t="s">
        <v>15</v>
      </c>
      <c r="F39" s="47">
        <v>100</v>
      </c>
      <c r="G39" s="22">
        <f t="shared" si="3"/>
        <v>64000</v>
      </c>
      <c r="H39" s="22">
        <f t="shared" si="5"/>
        <v>100</v>
      </c>
      <c r="I39" s="20">
        <f t="shared" si="4"/>
        <v>0.45454545454545453</v>
      </c>
    </row>
    <row r="40" spans="2:9" ht="12.75">
      <c r="B40" s="51" t="s">
        <v>39</v>
      </c>
      <c r="C40" s="40"/>
      <c r="D40" s="14" t="s">
        <v>28</v>
      </c>
      <c r="E40" s="14" t="s">
        <v>15</v>
      </c>
      <c r="F40" s="47">
        <v>40</v>
      </c>
      <c r="G40" s="22">
        <f t="shared" si="3"/>
        <v>25600</v>
      </c>
      <c r="H40" s="22">
        <f t="shared" si="5"/>
        <v>40</v>
      </c>
      <c r="I40" s="20">
        <f t="shared" si="4"/>
        <v>0.18181818181818182</v>
      </c>
    </row>
    <row r="41" spans="2:9" ht="12.75">
      <c r="B41" s="51" t="s">
        <v>40</v>
      </c>
      <c r="C41" s="40"/>
      <c r="D41" s="14" t="s">
        <v>28</v>
      </c>
      <c r="E41" s="14" t="s">
        <v>15</v>
      </c>
      <c r="F41" s="48">
        <v>45</v>
      </c>
      <c r="G41" s="22">
        <f t="shared" si="3"/>
        <v>28800</v>
      </c>
      <c r="H41" s="22">
        <f t="shared" si="5"/>
        <v>45</v>
      </c>
      <c r="I41" s="20">
        <f t="shared" si="4"/>
        <v>0.20454545454545456</v>
      </c>
    </row>
    <row r="42" spans="2:9" ht="12.75">
      <c r="B42" s="8" t="s">
        <v>41</v>
      </c>
      <c r="C42" s="41"/>
      <c r="D42" s="10" t="s">
        <v>28</v>
      </c>
      <c r="E42" s="10" t="s">
        <v>15</v>
      </c>
      <c r="F42" s="49">
        <v>80</v>
      </c>
      <c r="G42" s="23">
        <f t="shared" si="3"/>
        <v>51200</v>
      </c>
      <c r="H42" s="23">
        <f t="shared" si="5"/>
        <v>80</v>
      </c>
      <c r="I42" s="21">
        <f t="shared" si="4"/>
        <v>0.36363636363636365</v>
      </c>
    </row>
    <row r="43" spans="2:9" s="1" customFormat="1" ht="12.75">
      <c r="B43" s="1" t="s">
        <v>13</v>
      </c>
      <c r="D43" s="4"/>
      <c r="E43" s="2"/>
      <c r="F43" s="5"/>
      <c r="G43" s="19">
        <f>SUM(G28:G42)</f>
        <v>427520</v>
      </c>
      <c r="H43" s="19">
        <f>SUM(H28:H42)</f>
        <v>668</v>
      </c>
      <c r="I43" s="5">
        <f>SUM(I28:I42)</f>
        <v>3.036363636363636</v>
      </c>
    </row>
    <row r="44" spans="4:9" ht="12.75">
      <c r="D44" s="13"/>
      <c r="F44" s="15"/>
      <c r="G44" s="15"/>
      <c r="H44" s="15"/>
      <c r="I44" s="15"/>
    </row>
    <row r="45" spans="1:9" ht="12.75">
      <c r="A45" s="7" t="s">
        <v>14</v>
      </c>
      <c r="B45" s="8"/>
      <c r="C45" s="8"/>
      <c r="D45" s="9"/>
      <c r="E45" s="10"/>
      <c r="F45" s="11"/>
      <c r="G45" s="11"/>
      <c r="H45" s="11"/>
      <c r="I45" s="11"/>
    </row>
    <row r="46" spans="2:9" ht="12.75">
      <c r="B46" s="12" t="s">
        <v>54</v>
      </c>
      <c r="C46" s="14" t="s">
        <v>28</v>
      </c>
      <c r="D46" s="32">
        <v>0.33</v>
      </c>
      <c r="E46" s="14" t="s">
        <v>15</v>
      </c>
      <c r="F46" s="35">
        <v>1400</v>
      </c>
      <c r="G46" s="18">
        <f>$B$4*H46</f>
        <v>295680</v>
      </c>
      <c r="H46" s="18">
        <f>D46*F46</f>
        <v>462</v>
      </c>
      <c r="I46" s="15">
        <f>H46/$D$8</f>
        <v>2.1</v>
      </c>
    </row>
    <row r="47" spans="2:9" ht="12.75">
      <c r="B47" s="12" t="s">
        <v>55</v>
      </c>
      <c r="C47" s="14" t="s">
        <v>28</v>
      </c>
      <c r="D47" s="32">
        <v>0.33</v>
      </c>
      <c r="E47" s="14" t="s">
        <v>15</v>
      </c>
      <c r="F47" s="47">
        <v>400</v>
      </c>
      <c r="G47" s="22">
        <f>$B$4*H47</f>
        <v>-84480</v>
      </c>
      <c r="H47" s="22">
        <f>-D47*F47</f>
        <v>-132</v>
      </c>
      <c r="I47" s="20">
        <f>H47/$D$8</f>
        <v>-0.6</v>
      </c>
    </row>
    <row r="48" spans="2:9" ht="12.75">
      <c r="B48" s="12" t="s">
        <v>56</v>
      </c>
      <c r="C48" s="14" t="s">
        <v>28</v>
      </c>
      <c r="D48" s="32">
        <v>0.02</v>
      </c>
      <c r="E48" s="14" t="s">
        <v>15</v>
      </c>
      <c r="F48" s="47">
        <v>1400</v>
      </c>
      <c r="G48" s="22">
        <f>$B$4*H48</f>
        <v>17920</v>
      </c>
      <c r="H48" s="22">
        <f>D48*F48</f>
        <v>28</v>
      </c>
      <c r="I48" s="20">
        <f>H48/$D$8</f>
        <v>0.12727272727272726</v>
      </c>
    </row>
    <row r="49" spans="2:9" ht="12.75">
      <c r="B49" s="8" t="s">
        <v>57</v>
      </c>
      <c r="C49" s="10" t="s">
        <v>28</v>
      </c>
      <c r="D49" s="33">
        <v>0.84</v>
      </c>
      <c r="E49" s="10" t="s">
        <v>15</v>
      </c>
      <c r="F49" s="50">
        <v>100</v>
      </c>
      <c r="G49" s="23">
        <f>$B$4*H49</f>
        <v>-53760</v>
      </c>
      <c r="H49" s="23">
        <f>-D49*F49</f>
        <v>-84</v>
      </c>
      <c r="I49" s="21">
        <f>H49/$D$8</f>
        <v>-0.38181818181818183</v>
      </c>
    </row>
    <row r="50" spans="2:9" s="1" customFormat="1" ht="12.75">
      <c r="B50" s="1" t="s">
        <v>16</v>
      </c>
      <c r="D50" s="4"/>
      <c r="E50" s="2"/>
      <c r="F50" s="5"/>
      <c r="G50" s="19">
        <f>SUM(G46:G49)</f>
        <v>175360</v>
      </c>
      <c r="H50" s="19">
        <f>SUM(H46:H49)</f>
        <v>274</v>
      </c>
      <c r="I50" s="5">
        <f>SUM(I46:I49)</f>
        <v>1.2454545454545454</v>
      </c>
    </row>
    <row r="51" spans="4:9" ht="12.75">
      <c r="D51" s="13"/>
      <c r="F51" s="15"/>
      <c r="G51" s="15"/>
      <c r="H51" s="15"/>
      <c r="I51" s="15"/>
    </row>
    <row r="52" spans="1:9" ht="12.75">
      <c r="A52" s="7" t="s">
        <v>17</v>
      </c>
      <c r="B52" s="8"/>
      <c r="C52" s="8"/>
      <c r="D52" s="9"/>
      <c r="E52" s="10"/>
      <c r="F52" s="11"/>
      <c r="G52" s="11"/>
      <c r="H52" s="11"/>
      <c r="I52" s="11"/>
    </row>
    <row r="53" spans="2:9" ht="12.75">
      <c r="B53" s="12" t="s">
        <v>53</v>
      </c>
      <c r="C53" s="40"/>
      <c r="D53" s="32">
        <v>12</v>
      </c>
      <c r="E53" s="14" t="s">
        <v>18</v>
      </c>
      <c r="F53" s="34">
        <v>10</v>
      </c>
      <c r="G53" s="18">
        <f>$B$4*H53</f>
        <v>76800</v>
      </c>
      <c r="H53" s="18">
        <f>IF(ISBLANK(C53),D53*F53,F53*C53/$B$4)</f>
        <v>120</v>
      </c>
      <c r="I53" s="15">
        <f>H53/$D$8</f>
        <v>0.5454545454545454</v>
      </c>
    </row>
    <row r="54" spans="2:9" ht="12.75">
      <c r="B54" s="12" t="s">
        <v>52</v>
      </c>
      <c r="C54" s="40"/>
      <c r="D54" s="32">
        <v>8</v>
      </c>
      <c r="E54" s="14" t="s">
        <v>18</v>
      </c>
      <c r="F54" s="34">
        <v>10</v>
      </c>
      <c r="G54" s="22">
        <f>$B$4*H54</f>
        <v>51200</v>
      </c>
      <c r="H54" s="22">
        <f>IF(ISBLANK(C54),D54*F54,F54*C54/$B$4)</f>
        <v>80</v>
      </c>
      <c r="I54" s="20">
        <f>H54/$D$8</f>
        <v>0.36363636363636365</v>
      </c>
    </row>
    <row r="55" spans="2:9" ht="12.75">
      <c r="B55" s="12" t="s">
        <v>50</v>
      </c>
      <c r="C55" s="40"/>
      <c r="D55" s="32">
        <v>5</v>
      </c>
      <c r="E55" s="14" t="s">
        <v>18</v>
      </c>
      <c r="F55" s="34">
        <v>10</v>
      </c>
      <c r="G55" s="22">
        <f>$B$4*H55</f>
        <v>32000</v>
      </c>
      <c r="H55" s="22">
        <f>IF(ISBLANK(C55),D55*F55,F55*C55/$B$4)</f>
        <v>50</v>
      </c>
      <c r="I55" s="20">
        <f>H55/$D$8</f>
        <v>0.22727272727272727</v>
      </c>
    </row>
    <row r="56" spans="2:9" ht="12.75">
      <c r="B56" s="12" t="s">
        <v>51</v>
      </c>
      <c r="C56" s="40"/>
      <c r="D56" s="32">
        <v>5</v>
      </c>
      <c r="E56" s="14" t="s">
        <v>18</v>
      </c>
      <c r="F56" s="34">
        <v>10</v>
      </c>
      <c r="G56" s="22">
        <f>$B$4*H56</f>
        <v>32000</v>
      </c>
      <c r="H56" s="22">
        <f>IF(ISBLANK(C56),D56*F56,F56*C56/$B$4)</f>
        <v>50</v>
      </c>
      <c r="I56" s="20">
        <f>H56/$D$8</f>
        <v>0.22727272727272727</v>
      </c>
    </row>
    <row r="57" spans="2:9" ht="12.75">
      <c r="B57" s="8" t="s">
        <v>49</v>
      </c>
      <c r="C57" s="10" t="s">
        <v>28</v>
      </c>
      <c r="D57" s="17">
        <f>H8</f>
        <v>3520</v>
      </c>
      <c r="E57" s="10" t="s">
        <v>15</v>
      </c>
      <c r="F57" s="36">
        <v>0.05</v>
      </c>
      <c r="G57" s="23">
        <f>$B$4*H57</f>
        <v>112640</v>
      </c>
      <c r="H57" s="23">
        <f>D57*F57</f>
        <v>176</v>
      </c>
      <c r="I57" s="21">
        <f>H57/$D$8</f>
        <v>0.8</v>
      </c>
    </row>
    <row r="58" spans="2:9" s="1" customFormat="1" ht="12.75">
      <c r="B58" s="1" t="s">
        <v>19</v>
      </c>
      <c r="D58" s="4">
        <f>SUM(D53:D56)</f>
        <v>30</v>
      </c>
      <c r="E58" s="2"/>
      <c r="F58" s="3"/>
      <c r="G58" s="19">
        <f>SUM(G53:G57)</f>
        <v>304640</v>
      </c>
      <c r="H58" s="19">
        <f>SUM(H53:H57)</f>
        <v>476</v>
      </c>
      <c r="I58" s="5">
        <f>SUM(I53:I57)</f>
        <v>2.1636363636363636</v>
      </c>
    </row>
    <row r="59" spans="4:9" ht="12.75">
      <c r="D59" s="13"/>
      <c r="F59" s="16"/>
      <c r="G59" s="16"/>
      <c r="H59" s="15"/>
      <c r="I59" s="15"/>
    </row>
    <row r="60" spans="1:9" ht="12.75">
      <c r="A60" s="7" t="s">
        <v>20</v>
      </c>
      <c r="B60" s="8"/>
      <c r="C60" s="8"/>
      <c r="D60" s="9"/>
      <c r="E60" s="10"/>
      <c r="F60" s="17"/>
      <c r="G60" s="17"/>
      <c r="H60" s="11"/>
      <c r="I60" s="11"/>
    </row>
    <row r="61" spans="2:9" ht="12.75">
      <c r="B61" s="12" t="s">
        <v>48</v>
      </c>
      <c r="C61" s="40"/>
      <c r="D61" s="35">
        <v>650</v>
      </c>
      <c r="E61" s="14" t="s">
        <v>15</v>
      </c>
      <c r="F61" s="37">
        <v>0.1033</v>
      </c>
      <c r="G61" s="18">
        <f>$B$4*H61</f>
        <v>42972.799999999996</v>
      </c>
      <c r="H61" s="18">
        <f>IF(ISBLANK(C61),D61*F61,F61*C61/$B$4)</f>
        <v>67.145</v>
      </c>
      <c r="I61" s="15">
        <f>H61/$D$8</f>
        <v>0.30520454545454545</v>
      </c>
    </row>
    <row r="62" spans="2:9" ht="12.75">
      <c r="B62" s="12" t="s">
        <v>47</v>
      </c>
      <c r="C62" s="40"/>
      <c r="D62" s="47">
        <v>1200</v>
      </c>
      <c r="E62" s="14" t="s">
        <v>15</v>
      </c>
      <c r="F62" s="37">
        <v>0.1033</v>
      </c>
      <c r="G62" s="22">
        <f>$B$4*H62</f>
        <v>79334.40000000001</v>
      </c>
      <c r="H62" s="22">
        <f>IF(ISBLANK(C62),D62*F62,F62*C62/$B$4)</f>
        <v>123.96000000000001</v>
      </c>
      <c r="I62" s="20">
        <f>H62/$D$8</f>
        <v>0.5634545454545455</v>
      </c>
    </row>
    <row r="63" spans="2:9" ht="12.75">
      <c r="B63" s="12" t="s">
        <v>46</v>
      </c>
      <c r="C63" s="40"/>
      <c r="D63" s="47">
        <v>850</v>
      </c>
      <c r="E63" s="14" t="s">
        <v>15</v>
      </c>
      <c r="F63" s="37">
        <v>0.1033</v>
      </c>
      <c r="G63" s="22">
        <f>$B$4*H63</f>
        <v>56195.200000000004</v>
      </c>
      <c r="H63" s="22">
        <f>IF(ISBLANK(C63),D63*F63,F63*C63/$B$4)</f>
        <v>87.805</v>
      </c>
      <c r="I63" s="20">
        <f>H63/$D$8</f>
        <v>0.3991136363636364</v>
      </c>
    </row>
    <row r="64" spans="2:9" ht="12.75">
      <c r="B64" s="12" t="s">
        <v>44</v>
      </c>
      <c r="C64" s="40"/>
      <c r="D64" s="47">
        <v>200</v>
      </c>
      <c r="E64" s="14" t="s">
        <v>15</v>
      </c>
      <c r="F64" s="37">
        <v>0.155</v>
      </c>
      <c r="G64" s="22">
        <f>$B$4*H64</f>
        <v>19840</v>
      </c>
      <c r="H64" s="22">
        <f>IF(ISBLANK(C64),D64*F64,F64*C64/$B$4)</f>
        <v>31</v>
      </c>
      <c r="I64" s="20">
        <f>H64/$D$8</f>
        <v>0.1409090909090909</v>
      </c>
    </row>
    <row r="65" spans="2:9" ht="12.75">
      <c r="B65" s="8" t="s">
        <v>45</v>
      </c>
      <c r="C65" s="41"/>
      <c r="D65" s="50">
        <v>500</v>
      </c>
      <c r="E65" s="10" t="s">
        <v>15</v>
      </c>
      <c r="F65" s="36">
        <v>0.155</v>
      </c>
      <c r="G65" s="23">
        <f>$B$4*H65</f>
        <v>49600</v>
      </c>
      <c r="H65" s="23">
        <f>IF(ISBLANK(C65),D65*F65,F65*C65/$B$4)</f>
        <v>77.5</v>
      </c>
      <c r="I65" s="21">
        <f>H65/$D$8</f>
        <v>0.3522727272727273</v>
      </c>
    </row>
    <row r="66" spans="2:9" s="1" customFormat="1" ht="12.75">
      <c r="B66" s="1" t="s">
        <v>21</v>
      </c>
      <c r="D66" s="4"/>
      <c r="E66" s="2"/>
      <c r="F66" s="3"/>
      <c r="G66" s="19">
        <f>SUM(G61:G65)</f>
        <v>247942.40000000002</v>
      </c>
      <c r="H66" s="19">
        <f>SUM(H61:H65)</f>
        <v>387.41</v>
      </c>
      <c r="I66" s="5">
        <f>SUM(I61:I65)</f>
        <v>1.7609545454545454</v>
      </c>
    </row>
    <row r="67" spans="4:9" ht="12.75">
      <c r="D67" s="13"/>
      <c r="F67" s="16"/>
      <c r="G67" s="16"/>
      <c r="H67" s="15"/>
      <c r="I67" s="15"/>
    </row>
    <row r="68" spans="1:9" s="1" customFormat="1" ht="12.75">
      <c r="A68" s="1" t="s">
        <v>22</v>
      </c>
      <c r="D68" s="4"/>
      <c r="E68" s="2"/>
      <c r="F68" s="3"/>
      <c r="G68" s="28">
        <f>G25+G43+G50+G58+G66</f>
        <v>1581542.4</v>
      </c>
      <c r="H68" s="28">
        <f>H25+H43+H50+H58+H66</f>
        <v>2471.16</v>
      </c>
      <c r="I68" s="27">
        <f>I25+I43+I50+I58+I66</f>
        <v>11.232545454545454</v>
      </c>
    </row>
    <row r="69" spans="4:9" ht="12.75">
      <c r="D69" s="13"/>
      <c r="F69" s="16"/>
      <c r="G69" s="15"/>
      <c r="H69" s="15"/>
      <c r="I69" s="15"/>
    </row>
    <row r="70" spans="1:9" s="1" customFormat="1" ht="12.75">
      <c r="A70" s="1" t="s">
        <v>23</v>
      </c>
      <c r="D70" s="4"/>
      <c r="E70" s="2"/>
      <c r="F70" s="3"/>
      <c r="G70" s="28">
        <f>G8-G68</f>
        <v>671257.6000000001</v>
      </c>
      <c r="H70" s="28">
        <f>H8-H68</f>
        <v>1048.8400000000001</v>
      </c>
      <c r="I70" s="27">
        <f>I8-I68</f>
        <v>4.767454545454546</v>
      </c>
    </row>
    <row r="71" spans="4:9" ht="12.75">
      <c r="D71" s="13"/>
      <c r="F71" s="16"/>
      <c r="G71" s="16"/>
      <c r="H71" s="16"/>
      <c r="I71" s="16"/>
    </row>
    <row r="72" spans="4:9" ht="12.75">
      <c r="D72" s="13"/>
      <c r="F72" s="16"/>
      <c r="G72" s="16"/>
      <c r="H72" s="16"/>
      <c r="I72" s="16"/>
    </row>
    <row r="73" spans="4:9" ht="12.75">
      <c r="D73" s="13"/>
      <c r="F73" s="16"/>
      <c r="G73" s="16"/>
      <c r="H73" s="16"/>
      <c r="I73" s="16"/>
    </row>
    <row r="74" spans="4:9" ht="12.75">
      <c r="D74" s="13"/>
      <c r="F74" s="16"/>
      <c r="G74" s="16"/>
      <c r="H74" s="16"/>
      <c r="I74" s="16"/>
    </row>
    <row r="75" spans="4:9" ht="12.75">
      <c r="D75" s="13"/>
      <c r="F75" s="16"/>
      <c r="G75" s="16"/>
      <c r="H75" s="16"/>
      <c r="I75" s="16"/>
    </row>
    <row r="76" spans="4:9" ht="12.75">
      <c r="D76" s="13"/>
      <c r="F76" s="16"/>
      <c r="G76" s="16"/>
      <c r="H76" s="16"/>
      <c r="I76" s="16"/>
    </row>
    <row r="77" spans="4:7" ht="12.75">
      <c r="D77" s="13"/>
      <c r="F77" s="16"/>
      <c r="G77" s="16"/>
    </row>
    <row r="78" spans="4:7" ht="12.75">
      <c r="D78" s="13"/>
      <c r="F78" s="16"/>
      <c r="G78" s="16"/>
    </row>
    <row r="79" spans="4:7" ht="12.75">
      <c r="D79" s="13"/>
      <c r="F79" s="16"/>
      <c r="G79" s="16"/>
    </row>
    <row r="80" spans="4:7" ht="12.75">
      <c r="D80" s="13"/>
      <c r="F80" s="16"/>
      <c r="G80" s="16"/>
    </row>
    <row r="81" spans="4:7" ht="12.75">
      <c r="D81" s="13"/>
      <c r="F81" s="16"/>
      <c r="G81" s="16"/>
    </row>
    <row r="82" spans="4:7" ht="12.75">
      <c r="D82" s="13"/>
      <c r="F82" s="16"/>
      <c r="G82" s="16"/>
    </row>
    <row r="83" spans="4:7" ht="12.75">
      <c r="D83" s="13"/>
      <c r="F83" s="16"/>
      <c r="G83" s="16"/>
    </row>
    <row r="84" spans="4:7" ht="12.75">
      <c r="D84" s="13"/>
      <c r="F84" s="16"/>
      <c r="G84" s="16"/>
    </row>
    <row r="85" spans="4:7" ht="12.75">
      <c r="D85" s="13"/>
      <c r="F85" s="16"/>
      <c r="G85" s="16"/>
    </row>
    <row r="86" spans="4:7" ht="12.75">
      <c r="D86" s="13"/>
      <c r="F86" s="16"/>
      <c r="G86" s="16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  <row r="97" ht="12.75">
      <c r="D97" s="13"/>
    </row>
    <row r="98" ht="12.75">
      <c r="D98" s="13"/>
    </row>
    <row r="99" ht="12.75">
      <c r="D99" s="13"/>
    </row>
    <row r="100" ht="12.75">
      <c r="D100" s="13"/>
    </row>
    <row r="101" ht="12.75">
      <c r="D101" s="13"/>
    </row>
    <row r="102" ht="12.75">
      <c r="D102" s="13"/>
    </row>
    <row r="103" ht="12.75">
      <c r="D103" s="13"/>
    </row>
    <row r="104" ht="12.75">
      <c r="D104" s="13"/>
    </row>
    <row r="105" ht="12.75">
      <c r="D105" s="13"/>
    </row>
    <row r="106" ht="12.75">
      <c r="D106" s="13"/>
    </row>
    <row r="107" ht="12.75">
      <c r="D107" s="13"/>
    </row>
    <row r="108" ht="12.75">
      <c r="D108" s="13"/>
    </row>
    <row r="109" ht="12.75">
      <c r="D109" s="13"/>
    </row>
    <row r="110" ht="12.75">
      <c r="D110" s="13"/>
    </row>
    <row r="111" ht="12.75">
      <c r="D111" s="13"/>
    </row>
    <row r="112" ht="12.75">
      <c r="D112" s="13"/>
    </row>
    <row r="113" ht="12.75">
      <c r="D113" s="13"/>
    </row>
    <row r="114" ht="12.75">
      <c r="D114" s="13"/>
    </row>
    <row r="115" ht="12.75">
      <c r="D115" s="13"/>
    </row>
    <row r="116" ht="12.75">
      <c r="D116" s="13"/>
    </row>
    <row r="117" ht="12.75">
      <c r="D117" s="13"/>
    </row>
    <row r="118" ht="12.75">
      <c r="D118" s="13"/>
    </row>
    <row r="119" ht="12.75">
      <c r="D119" s="13"/>
    </row>
    <row r="120" ht="12.75">
      <c r="D120" s="13"/>
    </row>
    <row r="121" ht="12.75">
      <c r="D121" s="13"/>
    </row>
    <row r="122" ht="12.75">
      <c r="D122" s="13"/>
    </row>
    <row r="123" ht="12.75">
      <c r="D123" s="13"/>
    </row>
    <row r="124" ht="12.75">
      <c r="D124" s="13"/>
    </row>
    <row r="125" ht="12.75">
      <c r="D125" s="13"/>
    </row>
    <row r="126" ht="12.75">
      <c r="D126" s="13"/>
    </row>
    <row r="127" ht="12.75">
      <c r="D127" s="13"/>
    </row>
    <row r="128" ht="12.75">
      <c r="D128" s="13"/>
    </row>
    <row r="129" ht="12.75">
      <c r="D129" s="13"/>
    </row>
    <row r="130" ht="12.75">
      <c r="D130" s="13"/>
    </row>
    <row r="131" ht="12.75">
      <c r="D131" s="13"/>
    </row>
    <row r="132" ht="12.75">
      <c r="D132" s="13"/>
    </row>
    <row r="133" ht="12.75">
      <c r="D133" s="13"/>
    </row>
    <row r="134" ht="12.75">
      <c r="D134" s="13"/>
    </row>
    <row r="135" ht="12.75">
      <c r="D135" s="13"/>
    </row>
    <row r="136" ht="12.75">
      <c r="D136" s="13"/>
    </row>
    <row r="137" ht="12.75">
      <c r="D137" s="13"/>
    </row>
    <row r="138" ht="12.75">
      <c r="D138" s="13"/>
    </row>
    <row r="139" ht="12.75">
      <c r="D139" s="13"/>
    </row>
    <row r="140" ht="12.75">
      <c r="D140" s="13"/>
    </row>
    <row r="141" ht="12.75">
      <c r="D141" s="13"/>
    </row>
    <row r="142" ht="12.75">
      <c r="D142" s="13"/>
    </row>
    <row r="143" ht="12.75">
      <c r="D143" s="13"/>
    </row>
    <row r="144" ht="12.75">
      <c r="D144" s="13"/>
    </row>
    <row r="145" ht="12.75">
      <c r="D145" s="13"/>
    </row>
    <row r="146" ht="12.75">
      <c r="D146" s="13"/>
    </row>
    <row r="147" ht="12.75">
      <c r="D147" s="13"/>
    </row>
    <row r="148" ht="12.75">
      <c r="D148" s="13"/>
    </row>
    <row r="149" ht="12.75">
      <c r="D149" s="13"/>
    </row>
    <row r="150" ht="12.75">
      <c r="D150" s="13"/>
    </row>
    <row r="151" ht="12.75">
      <c r="D151" s="13"/>
    </row>
    <row r="152" ht="12.75">
      <c r="D152" s="13"/>
    </row>
    <row r="153" ht="12.75">
      <c r="D153" s="13"/>
    </row>
    <row r="154" ht="12.75">
      <c r="D154" s="13"/>
    </row>
    <row r="155" ht="12.75">
      <c r="D155" s="13"/>
    </row>
    <row r="156" ht="12.75">
      <c r="D156" s="13"/>
    </row>
    <row r="157" ht="12.75">
      <c r="D157" s="13"/>
    </row>
    <row r="158" ht="12.75">
      <c r="D158" s="13"/>
    </row>
    <row r="159" ht="12.75">
      <c r="D159" s="13"/>
    </row>
    <row r="160" ht="12.75">
      <c r="D160" s="13"/>
    </row>
    <row r="161" ht="12.75">
      <c r="D161" s="13"/>
    </row>
    <row r="162" ht="12.75">
      <c r="D162" s="13"/>
    </row>
    <row r="163" ht="12.75">
      <c r="D163" s="13"/>
    </row>
    <row r="164" ht="12.75">
      <c r="D164" s="13"/>
    </row>
    <row r="165" ht="12.75">
      <c r="D165" s="13"/>
    </row>
    <row r="166" ht="12.75">
      <c r="D166" s="13"/>
    </row>
    <row r="167" ht="12.75">
      <c r="D167" s="13"/>
    </row>
    <row r="168" ht="12.75">
      <c r="D168" s="13"/>
    </row>
    <row r="169" ht="12.75">
      <c r="D169" s="13"/>
    </row>
    <row r="170" ht="12.75">
      <c r="D170" s="13"/>
    </row>
    <row r="171" ht="12.75">
      <c r="D171" s="13"/>
    </row>
    <row r="172" ht="12.75">
      <c r="D172" s="13"/>
    </row>
    <row r="173" ht="12.75">
      <c r="D173" s="13"/>
    </row>
    <row r="174" ht="12.75">
      <c r="D174" s="13"/>
    </row>
    <row r="175" ht="12.75">
      <c r="D175" s="13"/>
    </row>
    <row r="176" ht="12.75">
      <c r="D176" s="13"/>
    </row>
    <row r="177" ht="12.75">
      <c r="D177" s="13"/>
    </row>
    <row r="178" ht="12.75">
      <c r="D178" s="13"/>
    </row>
    <row r="179" ht="12.75">
      <c r="D179" s="13"/>
    </row>
    <row r="180" ht="12.75">
      <c r="D180" s="13"/>
    </row>
    <row r="181" ht="12.75">
      <c r="D181" s="13"/>
    </row>
    <row r="182" ht="12.75">
      <c r="D182" s="13"/>
    </row>
    <row r="183" ht="12.75">
      <c r="D183" s="13"/>
    </row>
    <row r="184" ht="12.75">
      <c r="D184" s="13"/>
    </row>
    <row r="185" ht="12.75">
      <c r="D185" s="13"/>
    </row>
    <row r="186" ht="12.75">
      <c r="D186" s="13"/>
    </row>
    <row r="187" ht="12.75">
      <c r="D187" s="13"/>
    </row>
    <row r="188" ht="12.75">
      <c r="D188" s="13"/>
    </row>
    <row r="189" ht="12.75">
      <c r="D189" s="13"/>
    </row>
    <row r="190" ht="12.75">
      <c r="D190" s="13"/>
    </row>
    <row r="191" ht="12.75">
      <c r="D191" s="13"/>
    </row>
    <row r="192" ht="12.75">
      <c r="D192" s="13"/>
    </row>
    <row r="193" ht="12.75">
      <c r="D193" s="13"/>
    </row>
    <row r="194" ht="12.75">
      <c r="D194" s="13"/>
    </row>
    <row r="195" ht="12.75">
      <c r="D195" s="13"/>
    </row>
    <row r="196" ht="12.75">
      <c r="D196" s="13"/>
    </row>
    <row r="197" ht="12.75">
      <c r="D197" s="13"/>
    </row>
    <row r="198" ht="12.75">
      <c r="D198" s="13"/>
    </row>
    <row r="199" ht="12.75">
      <c r="D199" s="13"/>
    </row>
    <row r="200" ht="12.75">
      <c r="D200" s="13"/>
    </row>
    <row r="201" ht="12.75">
      <c r="D201" s="13"/>
    </row>
    <row r="202" ht="12.75">
      <c r="D202" s="13"/>
    </row>
    <row r="203" ht="12.75">
      <c r="D203" s="13"/>
    </row>
    <row r="204" ht="12.75">
      <c r="D204" s="13"/>
    </row>
    <row r="205" ht="12.75">
      <c r="D205" s="13"/>
    </row>
    <row r="206" ht="12.75">
      <c r="D206" s="13"/>
    </row>
    <row r="207" ht="12.75">
      <c r="D207" s="13"/>
    </row>
    <row r="208" ht="12.75">
      <c r="D208" s="13"/>
    </row>
    <row r="209" ht="12.75">
      <c r="D209" s="13"/>
    </row>
    <row r="210" ht="12.75">
      <c r="D210" s="13"/>
    </row>
    <row r="211" ht="12.75">
      <c r="D211" s="13"/>
    </row>
    <row r="212" ht="12.75">
      <c r="D212" s="13"/>
    </row>
    <row r="213" ht="12.75">
      <c r="D213" s="13"/>
    </row>
    <row r="214" ht="12.75">
      <c r="D214" s="13"/>
    </row>
    <row r="215" ht="12.75">
      <c r="D215" s="13"/>
    </row>
    <row r="216" ht="12.75">
      <c r="D216" s="13"/>
    </row>
    <row r="217" ht="12.75">
      <c r="D217" s="13"/>
    </row>
    <row r="218" ht="12.75">
      <c r="D218" s="13"/>
    </row>
    <row r="219" ht="12.75">
      <c r="D219" s="13"/>
    </row>
    <row r="220" ht="12.75">
      <c r="D220" s="13"/>
    </row>
    <row r="221" ht="12.75">
      <c r="D221" s="13"/>
    </row>
    <row r="222" ht="12.75">
      <c r="D222" s="13"/>
    </row>
    <row r="223" ht="12.75">
      <c r="D223" s="13"/>
    </row>
    <row r="224" ht="12.75">
      <c r="D224" s="13"/>
    </row>
    <row r="225" ht="12.75">
      <c r="D225" s="13"/>
    </row>
    <row r="226" ht="12.75">
      <c r="D226" s="13"/>
    </row>
    <row r="227" ht="12.75">
      <c r="D227" s="13"/>
    </row>
    <row r="228" ht="12.75">
      <c r="D228" s="13"/>
    </row>
    <row r="229" ht="12.75">
      <c r="D229" s="13"/>
    </row>
    <row r="230" ht="12.75">
      <c r="D230" s="13"/>
    </row>
    <row r="231" ht="12.75">
      <c r="D231" s="13"/>
    </row>
    <row r="232" ht="12.75">
      <c r="D232" s="13"/>
    </row>
    <row r="233" ht="12.75">
      <c r="D233" s="13"/>
    </row>
    <row r="234" ht="12.75">
      <c r="D234" s="13"/>
    </row>
    <row r="235" ht="12.75">
      <c r="D235" s="13"/>
    </row>
    <row r="236" ht="12.75">
      <c r="D236" s="13"/>
    </row>
    <row r="237" ht="12.75">
      <c r="D237" s="13"/>
    </row>
    <row r="238" ht="12.75">
      <c r="D238" s="13"/>
    </row>
    <row r="239" ht="12.75">
      <c r="D239" s="13"/>
    </row>
    <row r="240" ht="12.75">
      <c r="D240" s="13"/>
    </row>
    <row r="241" ht="12.75">
      <c r="D241" s="13"/>
    </row>
    <row r="242" ht="12.75">
      <c r="D242" s="13"/>
    </row>
  </sheetData>
  <sheetProtection/>
  <printOptions/>
  <pageMargins left="1" right="1" top="1" bottom="1" header="0.5" footer="0.5"/>
  <pageSetup fitToHeight="1" fitToWidth="1" horizontalDpi="600" verticalDpi="600" orientation="portrait" scale="70" r:id="rId1"/>
  <headerFooter alignWithMargins="0">
    <oddFooter>&amp;R&amp;8&amp;F
Dairy Management at Virginia Tech
Adapted WI Dairy Profitability
Revised 11/7/01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</dc:creator>
  <cp:keywords/>
  <dc:description/>
  <cp:lastModifiedBy>Laura</cp:lastModifiedBy>
  <cp:lastPrinted>2001-11-09T15:13:22Z</cp:lastPrinted>
  <dcterms:created xsi:type="dcterms:W3CDTF">2001-10-12T18:17:49Z</dcterms:created>
  <dcterms:modified xsi:type="dcterms:W3CDTF">2017-03-09T22:01:38Z</dcterms:modified>
  <cp:category/>
  <cp:version/>
  <cp:contentType/>
  <cp:contentStatus/>
</cp:coreProperties>
</file>